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ABINETE\CPL\CPL - 2022\Pregões\P.E. 11.2022 - Serviço de Limpeza\Processo Limpeza\"/>
    </mc:Choice>
  </mc:AlternateContent>
  <xr:revisionPtr revIDLastSave="0" documentId="13_ncr:1_{CB502C2B-F51C-449F-8D31-295857729380}" xr6:coauthVersionLast="47" xr6:coauthVersionMax="47" xr10:uidLastSave="{00000000-0000-0000-0000-000000000000}"/>
  <bookViews>
    <workbookView xWindow="-90" yWindow="-90" windowWidth="28980" windowHeight="15780" tabRatio="937" firstSheet="6" activeTab="6" xr2:uid="{5E0AC946-AE71-4724-A7F9-4D523652FDA4}"/>
  </bookViews>
  <sheets>
    <sheet name="QUADRO RESUMO - BONFIM" sheetId="14" r:id="rId1"/>
    <sheet name="QUADRO RESUMO PACARAIMA" sheetId="13" r:id="rId2"/>
    <sheet name="QUADRO RESUMO - BOA VISTA" sheetId="12" r:id="rId3"/>
    <sheet name="PRODUTIVIDADE BONFIM" sheetId="11" r:id="rId4"/>
    <sheet name="PRODUTIVIDADE PACARAIMA" sheetId="10" r:id="rId5"/>
    <sheet name="PRODUTIVIDADE Boa vista" sheetId="9" r:id="rId6"/>
    <sheet name="Auxiliar de Limpeza - BONFIM" sheetId="8" r:id="rId7"/>
    <sheet name="Auxiliar de Limpeza - PACARAIMA" sheetId="7" r:id="rId8"/>
    <sheet name="Auxiliar de Limpeza - BOA VISTA" sheetId="6" r:id="rId9"/>
    <sheet name="Materiais SR e descentraliza" sheetId="2" r:id="rId10"/>
    <sheet name="Materiais Pacaraima " sheetId="3" r:id="rId11"/>
    <sheet name="Materiais Bonfim " sheetId="4" r:id="rId12"/>
  </sheets>
  <externalReferences>
    <externalReference r:id="rId13"/>
    <externalReference r:id="rId14"/>
  </externalReferences>
  <definedNames>
    <definedName name="area">OFFSET([1]Resumo!$E$13,0,0,COUNTA([1]Resumo!$E$13:$E$21),1)</definedName>
    <definedName name="_xlnm.Print_Area" localSheetId="9">'Materiais SR e descentraliza'!$A$1:$J$75</definedName>
    <definedName name="_xlnm.Print_Area" localSheetId="5">'PRODUTIVIDADE Boa vista'!$A$1:$H$71</definedName>
    <definedName name="_xlnm.Print_Area" localSheetId="3">'PRODUTIVIDADE BONFIM'!$A$1:$H$41</definedName>
    <definedName name="_xlnm.Print_Area" localSheetId="4">'PRODUTIVIDADE PACARAIMA'!$A$1:$H$42</definedName>
    <definedName name="_xlnm.Print_Area" localSheetId="2">'QUADRO RESUMO - BOA VISTA'!$A$1:$H$25</definedName>
    <definedName name="_xlnm.Print_Area" localSheetId="0">'QUADRO RESUMO - BONFIM'!$A$1:$H$19</definedName>
    <definedName name="_xlnm.Print_Area" localSheetId="1">'QUADRO RESUMO PACARAIMA'!$A$1:$H$19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4" l="1"/>
  <c r="E14" i="14"/>
  <c r="E13" i="14"/>
  <c r="E14" i="13" l="1"/>
  <c r="E13" i="13"/>
  <c r="E11" i="13"/>
  <c r="E10" i="13"/>
  <c r="E8" i="13"/>
  <c r="E8" i="14"/>
  <c r="E11" i="14"/>
  <c r="E10" i="14"/>
  <c r="E17" i="14" s="1"/>
  <c r="E7" i="13"/>
  <c r="E21" i="12"/>
  <c r="E19" i="12"/>
  <c r="E18" i="12"/>
  <c r="E16" i="12"/>
  <c r="E14" i="12"/>
  <c r="E13" i="12"/>
  <c r="E12" i="12"/>
  <c r="E11" i="12"/>
  <c r="E10" i="12"/>
  <c r="E9" i="12"/>
  <c r="E8" i="12"/>
  <c r="E7" i="12"/>
  <c r="I5" i="12"/>
  <c r="E23" i="12" l="1"/>
  <c r="E17" i="13"/>
  <c r="F39" i="11" l="1"/>
  <c r="J39" i="11" s="1"/>
  <c r="F31" i="11"/>
  <c r="J31" i="11" s="1"/>
  <c r="F40" i="10"/>
  <c r="J40" i="10" s="1"/>
  <c r="F32" i="10"/>
  <c r="J32" i="10" s="1"/>
  <c r="F69" i="9"/>
  <c r="J69" i="9" s="1"/>
  <c r="F61" i="9"/>
  <c r="J61" i="9" s="1"/>
  <c r="D54" i="9"/>
  <c r="D48" i="9"/>
  <c r="D42" i="9"/>
  <c r="D36" i="9"/>
  <c r="D30" i="9"/>
  <c r="D18" i="9"/>
  <c r="D89" i="7"/>
  <c r="D89" i="8"/>
  <c r="D89" i="6"/>
  <c r="J10" i="7" l="1"/>
  <c r="K10" i="7" s="1"/>
  <c r="J9" i="7"/>
  <c r="K9" i="7" s="1"/>
  <c r="J8" i="7"/>
  <c r="K8" i="7" s="1"/>
  <c r="J7" i="7"/>
  <c r="K7" i="7" s="1"/>
  <c r="J6" i="7"/>
  <c r="K6" i="7" s="1"/>
  <c r="J5" i="7"/>
  <c r="K5" i="7" s="1"/>
  <c r="J10" i="8"/>
  <c r="K10" i="8" s="1"/>
  <c r="J9" i="8"/>
  <c r="K9" i="8" s="1"/>
  <c r="J8" i="8"/>
  <c r="K8" i="8" s="1"/>
  <c r="J7" i="8"/>
  <c r="K7" i="8" s="1"/>
  <c r="J6" i="8"/>
  <c r="K6" i="8" s="1"/>
  <c r="J5" i="8"/>
  <c r="K5" i="8" s="1"/>
  <c r="K10" i="6"/>
  <c r="J6" i="6"/>
  <c r="K6" i="6" s="1"/>
  <c r="J7" i="6"/>
  <c r="K7" i="6" s="1"/>
  <c r="J8" i="6"/>
  <c r="K8" i="6" s="1"/>
  <c r="J9" i="6"/>
  <c r="K9" i="6" s="1"/>
  <c r="J10" i="6"/>
  <c r="J5" i="6"/>
  <c r="K5" i="6" s="1"/>
  <c r="J12" i="6" l="1"/>
  <c r="E174" i="6" s="1"/>
  <c r="C174" i="6" s="1"/>
  <c r="K12" i="7"/>
  <c r="C174" i="7" s="1"/>
  <c r="J12" i="7"/>
  <c r="J12" i="8"/>
  <c r="K12" i="8"/>
  <c r="C174" i="8" s="1"/>
  <c r="K12" i="6"/>
  <c r="C190" i="8"/>
  <c r="C175" i="8"/>
  <c r="C165" i="8"/>
  <c r="C117" i="8"/>
  <c r="C114" i="8"/>
  <c r="C69" i="8"/>
  <c r="C118" i="8" s="1"/>
  <c r="C50" i="8"/>
  <c r="C30" i="8"/>
  <c r="D91" i="8" s="1"/>
  <c r="C104" i="8" s="1"/>
  <c r="C190" i="7"/>
  <c r="C175" i="7"/>
  <c r="C165" i="7"/>
  <c r="C117" i="7"/>
  <c r="C114" i="7"/>
  <c r="D114" i="7" s="1"/>
  <c r="C69" i="7"/>
  <c r="C50" i="7"/>
  <c r="C30" i="7"/>
  <c r="C36" i="7" s="1"/>
  <c r="C190" i="6"/>
  <c r="C175" i="6"/>
  <c r="C165" i="6"/>
  <c r="C117" i="6"/>
  <c r="C118" i="6" s="1"/>
  <c r="C114" i="6"/>
  <c r="D86" i="6"/>
  <c r="D91" i="6" s="1"/>
  <c r="C104" i="6" s="1"/>
  <c r="C69" i="6"/>
  <c r="C50" i="6"/>
  <c r="C30" i="6"/>
  <c r="C36" i="6" s="1"/>
  <c r="C115" i="7" l="1"/>
  <c r="D115" i="7" s="1"/>
  <c r="C115" i="8"/>
  <c r="D115" i="8" s="1"/>
  <c r="D114" i="8"/>
  <c r="C115" i="6"/>
  <c r="D115" i="6" s="1"/>
  <c r="D114" i="6"/>
  <c r="C120" i="6"/>
  <c r="C118" i="7"/>
  <c r="C36" i="8"/>
  <c r="D50" i="7"/>
  <c r="C205" i="7"/>
  <c r="D51" i="7"/>
  <c r="D91" i="7"/>
  <c r="C104" i="7" s="1"/>
  <c r="D50" i="6"/>
  <c r="D51" i="6"/>
  <c r="C205" i="6"/>
  <c r="D52" i="7" l="1"/>
  <c r="C102" i="7" s="1"/>
  <c r="D50" i="8"/>
  <c r="C205" i="8"/>
  <c r="D51" i="8"/>
  <c r="C59" i="7"/>
  <c r="C111" i="7"/>
  <c r="D52" i="6"/>
  <c r="D52" i="8" l="1"/>
  <c r="D118" i="7"/>
  <c r="D65" i="7"/>
  <c r="D64" i="7"/>
  <c r="D63" i="7"/>
  <c r="D61" i="7"/>
  <c r="D62" i="7"/>
  <c r="D68" i="7"/>
  <c r="D67" i="7"/>
  <c r="D66" i="7"/>
  <c r="C102" i="6"/>
  <c r="C111" i="6" s="1"/>
  <c r="D118" i="6" s="1"/>
  <c r="C59" i="6"/>
  <c r="C102" i="8" l="1"/>
  <c r="C59" i="8"/>
  <c r="D69" i="7"/>
  <c r="C103" i="7" s="1"/>
  <c r="C105" i="7" s="1"/>
  <c r="D67" i="6"/>
  <c r="D64" i="6"/>
  <c r="D66" i="6"/>
  <c r="D65" i="6"/>
  <c r="D63" i="6"/>
  <c r="D62" i="6"/>
  <c r="D61" i="6"/>
  <c r="D68" i="6"/>
  <c r="D65" i="8" l="1"/>
  <c r="D64" i="8"/>
  <c r="D66" i="8"/>
  <c r="D63" i="8"/>
  <c r="D62" i="8"/>
  <c r="D61" i="8"/>
  <c r="D68" i="8"/>
  <c r="D67" i="8"/>
  <c r="C111" i="8"/>
  <c r="C206" i="7"/>
  <c r="C112" i="7"/>
  <c r="D117" i="7" s="1"/>
  <c r="D119" i="7" s="1"/>
  <c r="C110" i="7"/>
  <c r="D69" i="6"/>
  <c r="C103" i="6" s="1"/>
  <c r="C105" i="6" s="1"/>
  <c r="D69" i="8" l="1"/>
  <c r="C103" i="8" s="1"/>
  <c r="C105" i="8" s="1"/>
  <c r="D118" i="8"/>
  <c r="D116" i="7"/>
  <c r="D120" i="7"/>
  <c r="C110" i="6"/>
  <c r="C206" i="6"/>
  <c r="C112" i="6"/>
  <c r="D117" i="6" s="1"/>
  <c r="D119" i="6" s="1"/>
  <c r="C206" i="8" l="1"/>
  <c r="C112" i="8"/>
  <c r="D117" i="8" s="1"/>
  <c r="D119" i="8" s="1"/>
  <c r="C110" i="8"/>
  <c r="C207" i="7"/>
  <c r="C133" i="7"/>
  <c r="D116" i="6"/>
  <c r="D120" i="6" s="1"/>
  <c r="D116" i="8" l="1"/>
  <c r="D120" i="8" s="1"/>
  <c r="D139" i="7"/>
  <c r="D138" i="7"/>
  <c r="D137" i="7"/>
  <c r="D135" i="7"/>
  <c r="D136" i="7"/>
  <c r="D141" i="7"/>
  <c r="D140" i="7"/>
  <c r="C207" i="6"/>
  <c r="C133" i="6"/>
  <c r="C207" i="8" l="1"/>
  <c r="C133" i="8"/>
  <c r="D142" i="7"/>
  <c r="C164" i="7" s="1"/>
  <c r="C166" i="7" s="1"/>
  <c r="D135" i="6"/>
  <c r="D141" i="6"/>
  <c r="D139" i="6"/>
  <c r="D138" i="6"/>
  <c r="D137" i="6"/>
  <c r="D140" i="6"/>
  <c r="D136" i="6"/>
  <c r="D139" i="8" l="1"/>
  <c r="D138" i="8"/>
  <c r="D137" i="8"/>
  <c r="D136" i="8"/>
  <c r="D135" i="8"/>
  <c r="D141" i="8"/>
  <c r="D140" i="8"/>
  <c r="C208" i="7"/>
  <c r="D142" i="6"/>
  <c r="C164" i="6" s="1"/>
  <c r="C166" i="6" s="1"/>
  <c r="D142" i="8" l="1"/>
  <c r="C164" i="8" s="1"/>
  <c r="C166" i="8" s="1"/>
  <c r="C208" i="6"/>
  <c r="C208" i="8" l="1"/>
  <c r="F53" i="4" l="1"/>
  <c r="H53" i="4" s="1"/>
  <c r="F54" i="4"/>
  <c r="H54" i="4" s="1"/>
  <c r="F55" i="4"/>
  <c r="F56" i="4"/>
  <c r="F57" i="4"/>
  <c r="F58" i="4"/>
  <c r="F59" i="4"/>
  <c r="H59" i="4" s="1"/>
  <c r="F60" i="4"/>
  <c r="H60" i="4" s="1"/>
  <c r="F52" i="4"/>
  <c r="G4" i="4"/>
  <c r="G5" i="4"/>
  <c r="G6" i="4"/>
  <c r="J6" i="4" s="1"/>
  <c r="G7" i="4"/>
  <c r="G8" i="4"/>
  <c r="G9" i="4"/>
  <c r="G10" i="4"/>
  <c r="J10" i="4" s="1"/>
  <c r="G11" i="4"/>
  <c r="J11" i="4" s="1"/>
  <c r="G12" i="4"/>
  <c r="G13" i="4"/>
  <c r="G14" i="4"/>
  <c r="J14" i="4" s="1"/>
  <c r="G15" i="4"/>
  <c r="G16" i="4"/>
  <c r="G17" i="4"/>
  <c r="G18" i="4"/>
  <c r="G19" i="4"/>
  <c r="J19" i="4" s="1"/>
  <c r="G20" i="4"/>
  <c r="G21" i="4"/>
  <c r="G22" i="4"/>
  <c r="J22" i="4" s="1"/>
  <c r="G23" i="4"/>
  <c r="G24" i="4"/>
  <c r="J24" i="4" s="1"/>
  <c r="G25" i="4"/>
  <c r="J25" i="4" s="1"/>
  <c r="G26" i="4"/>
  <c r="J26" i="4" s="1"/>
  <c r="G27" i="4"/>
  <c r="J27" i="4" s="1"/>
  <c r="G28" i="4"/>
  <c r="G29" i="4"/>
  <c r="G30" i="4"/>
  <c r="J30" i="4" s="1"/>
  <c r="G31" i="4"/>
  <c r="G32" i="4"/>
  <c r="J32" i="4" s="1"/>
  <c r="G33" i="4"/>
  <c r="J33" i="4" s="1"/>
  <c r="G34" i="4"/>
  <c r="J34" i="4" s="1"/>
  <c r="G35" i="4"/>
  <c r="J35" i="4" s="1"/>
  <c r="G36" i="4"/>
  <c r="G37" i="4"/>
  <c r="G38" i="4"/>
  <c r="J38" i="4" s="1"/>
  <c r="G39" i="4"/>
  <c r="G40" i="4"/>
  <c r="G41" i="4"/>
  <c r="G42" i="4"/>
  <c r="J42" i="4" s="1"/>
  <c r="G43" i="4"/>
  <c r="J43" i="4" s="1"/>
  <c r="G44" i="4"/>
  <c r="G45" i="4"/>
  <c r="G46" i="4"/>
  <c r="J46" i="4" s="1"/>
  <c r="G47" i="4"/>
  <c r="G3" i="4"/>
  <c r="J3" i="4" s="1"/>
  <c r="G4" i="3"/>
  <c r="J4" i="3" s="1"/>
  <c r="G5" i="3"/>
  <c r="J5" i="3" s="1"/>
  <c r="G6" i="3"/>
  <c r="J6" i="3" s="1"/>
  <c r="G7" i="3"/>
  <c r="G8" i="3"/>
  <c r="J8" i="3" s="1"/>
  <c r="G9" i="3"/>
  <c r="J9" i="3" s="1"/>
  <c r="G10" i="3"/>
  <c r="G11" i="3"/>
  <c r="G12" i="3"/>
  <c r="J12" i="3" s="1"/>
  <c r="G13" i="3"/>
  <c r="J13" i="3" s="1"/>
  <c r="G14" i="3"/>
  <c r="J14" i="3" s="1"/>
  <c r="G15" i="3"/>
  <c r="G16" i="3"/>
  <c r="J16" i="3" s="1"/>
  <c r="G17" i="3"/>
  <c r="J17" i="3" s="1"/>
  <c r="G18" i="3"/>
  <c r="G19" i="3"/>
  <c r="J19" i="3" s="1"/>
  <c r="G20" i="3"/>
  <c r="J20" i="3" s="1"/>
  <c r="G21" i="3"/>
  <c r="J21" i="3" s="1"/>
  <c r="G22" i="3"/>
  <c r="J22" i="3" s="1"/>
  <c r="G23" i="3"/>
  <c r="G24" i="3"/>
  <c r="J24" i="3" s="1"/>
  <c r="G25" i="3"/>
  <c r="J25" i="3" s="1"/>
  <c r="G26" i="3"/>
  <c r="G27" i="3"/>
  <c r="G28" i="3"/>
  <c r="J28" i="3" s="1"/>
  <c r="G29" i="3"/>
  <c r="J29" i="3" s="1"/>
  <c r="G30" i="3"/>
  <c r="J30" i="3" s="1"/>
  <c r="G31" i="3"/>
  <c r="G32" i="3"/>
  <c r="J32" i="3" s="1"/>
  <c r="G33" i="3"/>
  <c r="J33" i="3" s="1"/>
  <c r="G34" i="3"/>
  <c r="G35" i="3"/>
  <c r="J35" i="3" s="1"/>
  <c r="G36" i="3"/>
  <c r="J36" i="3" s="1"/>
  <c r="G37" i="3"/>
  <c r="J37" i="3" s="1"/>
  <c r="G38" i="3"/>
  <c r="J38" i="3" s="1"/>
  <c r="G39" i="3"/>
  <c r="G40" i="3"/>
  <c r="J40" i="3" s="1"/>
  <c r="G41" i="3"/>
  <c r="J41" i="3" s="1"/>
  <c r="G42" i="3"/>
  <c r="G43" i="3"/>
  <c r="G44" i="3"/>
  <c r="J44" i="3" s="1"/>
  <c r="G45" i="3"/>
  <c r="J45" i="3" s="1"/>
  <c r="G46" i="3"/>
  <c r="J46" i="3" s="1"/>
  <c r="G47" i="3"/>
  <c r="G3" i="3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F60" i="3"/>
  <c r="H60" i="3" s="1"/>
  <c r="F52" i="3"/>
  <c r="J3" i="3"/>
  <c r="F56" i="2"/>
  <c r="F57" i="2"/>
  <c r="F58" i="2"/>
  <c r="H58" i="2" s="1"/>
  <c r="F59" i="2"/>
  <c r="H59" i="2" s="1"/>
  <c r="F60" i="2"/>
  <c r="F61" i="2"/>
  <c r="H61" i="2" s="1"/>
  <c r="F62" i="2"/>
  <c r="H62" i="2" s="1"/>
  <c r="F63" i="2"/>
  <c r="H63" i="2" s="1"/>
  <c r="F64" i="2"/>
  <c r="H64" i="2" s="1"/>
  <c r="F65" i="2"/>
  <c r="F66" i="2"/>
  <c r="H66" i="2" s="1"/>
  <c r="F67" i="2"/>
  <c r="H67" i="2" s="1"/>
  <c r="F68" i="2"/>
  <c r="H68" i="2" s="1"/>
  <c r="F69" i="2"/>
  <c r="H69" i="2" s="1"/>
  <c r="F70" i="2"/>
  <c r="F55" i="2"/>
  <c r="H55" i="2" s="1"/>
  <c r="G4" i="2"/>
  <c r="J4" i="2" s="1"/>
  <c r="G5" i="2"/>
  <c r="J5" i="2" s="1"/>
  <c r="G6" i="2"/>
  <c r="G7" i="2"/>
  <c r="G8" i="2"/>
  <c r="J8" i="2" s="1"/>
  <c r="G9" i="2"/>
  <c r="J9" i="2" s="1"/>
  <c r="G10" i="2"/>
  <c r="G11" i="2"/>
  <c r="G12" i="2"/>
  <c r="J12" i="2" s="1"/>
  <c r="G13" i="2"/>
  <c r="J13" i="2" s="1"/>
  <c r="G14" i="2"/>
  <c r="J14" i="2" s="1"/>
  <c r="G15" i="2"/>
  <c r="J15" i="2" s="1"/>
  <c r="G16" i="2"/>
  <c r="J16" i="2" s="1"/>
  <c r="G17" i="2"/>
  <c r="J17" i="2" s="1"/>
  <c r="G18" i="2"/>
  <c r="G19" i="2"/>
  <c r="G20" i="2"/>
  <c r="J20" i="2" s="1"/>
  <c r="G21" i="2"/>
  <c r="J21" i="2" s="1"/>
  <c r="G22" i="2"/>
  <c r="J22" i="2" s="1"/>
  <c r="G23" i="2"/>
  <c r="J23" i="2" s="1"/>
  <c r="G24" i="2"/>
  <c r="J24" i="2" s="1"/>
  <c r="G25" i="2"/>
  <c r="J25" i="2" s="1"/>
  <c r="G26" i="2"/>
  <c r="G27" i="2"/>
  <c r="G28" i="2"/>
  <c r="J28" i="2" s="1"/>
  <c r="G29" i="2"/>
  <c r="J29" i="2" s="1"/>
  <c r="G30" i="2"/>
  <c r="J30" i="2" s="1"/>
  <c r="G31" i="2"/>
  <c r="J31" i="2" s="1"/>
  <c r="G32" i="2"/>
  <c r="J32" i="2" s="1"/>
  <c r="G33" i="2"/>
  <c r="J33" i="2" s="1"/>
  <c r="G34" i="2"/>
  <c r="G35" i="2"/>
  <c r="G36" i="2"/>
  <c r="J36" i="2" s="1"/>
  <c r="G37" i="2"/>
  <c r="J37" i="2" s="1"/>
  <c r="G38" i="2"/>
  <c r="J38" i="2" s="1"/>
  <c r="G39" i="2"/>
  <c r="J39" i="2" s="1"/>
  <c r="G40" i="2"/>
  <c r="J40" i="2" s="1"/>
  <c r="G41" i="2"/>
  <c r="J41" i="2" s="1"/>
  <c r="G42" i="2"/>
  <c r="G43" i="2"/>
  <c r="G44" i="2"/>
  <c r="J44" i="2" s="1"/>
  <c r="G45" i="2"/>
  <c r="J45" i="2" s="1"/>
  <c r="G46" i="2"/>
  <c r="J46" i="2" s="1"/>
  <c r="G47" i="2"/>
  <c r="J47" i="2" s="1"/>
  <c r="G48" i="2"/>
  <c r="J48" i="2" s="1"/>
  <c r="G49" i="2"/>
  <c r="J49" i="2" s="1"/>
  <c r="G50" i="2"/>
  <c r="G3" i="2"/>
  <c r="J4" i="4"/>
  <c r="J5" i="4"/>
  <c r="J7" i="4"/>
  <c r="J8" i="4"/>
  <c r="J9" i="4"/>
  <c r="J12" i="4"/>
  <c r="J13" i="4"/>
  <c r="J15" i="4"/>
  <c r="J16" i="4"/>
  <c r="J17" i="4"/>
  <c r="J18" i="4"/>
  <c r="J20" i="4"/>
  <c r="J21" i="4"/>
  <c r="J23" i="4"/>
  <c r="J28" i="4"/>
  <c r="J29" i="4"/>
  <c r="J31" i="4"/>
  <c r="J36" i="4"/>
  <c r="J37" i="4"/>
  <c r="J39" i="4"/>
  <c r="J40" i="4"/>
  <c r="J41" i="4"/>
  <c r="J44" i="4"/>
  <c r="J45" i="4"/>
  <c r="J47" i="4"/>
  <c r="H55" i="4"/>
  <c r="H56" i="4"/>
  <c r="H57" i="4"/>
  <c r="H58" i="4"/>
  <c r="J7" i="3"/>
  <c r="J10" i="3"/>
  <c r="J11" i="3"/>
  <c r="J15" i="3"/>
  <c r="J18" i="3"/>
  <c r="J23" i="3"/>
  <c r="J26" i="3"/>
  <c r="J27" i="3"/>
  <c r="J31" i="3"/>
  <c r="J34" i="3"/>
  <c r="J39" i="3"/>
  <c r="J42" i="3"/>
  <c r="J43" i="3"/>
  <c r="J47" i="3"/>
  <c r="H52" i="3"/>
  <c r="H59" i="3"/>
  <c r="J3" i="2"/>
  <c r="J6" i="2"/>
  <c r="J7" i="2"/>
  <c r="J10" i="2"/>
  <c r="J11" i="2"/>
  <c r="J18" i="2"/>
  <c r="J19" i="2"/>
  <c r="J26" i="2"/>
  <c r="J27" i="2"/>
  <c r="J34" i="2"/>
  <c r="J35" i="2"/>
  <c r="J42" i="2"/>
  <c r="J43" i="2"/>
  <c r="J50" i="2"/>
  <c r="H56" i="2"/>
  <c r="H57" i="2"/>
  <c r="H60" i="2"/>
  <c r="H65" i="2"/>
  <c r="H70" i="2"/>
  <c r="H61" i="3" l="1"/>
  <c r="C173" i="7" s="1"/>
  <c r="H71" i="2"/>
  <c r="E173" i="6" s="1"/>
  <c r="C173" i="6" s="1"/>
  <c r="J48" i="3"/>
  <c r="C172" i="7" s="1"/>
  <c r="C176" i="7" s="1"/>
  <c r="H52" i="4"/>
  <c r="H61" i="4" s="1"/>
  <c r="C173" i="8" s="1"/>
  <c r="F61" i="4"/>
  <c r="J48" i="4"/>
  <c r="C172" i="8" s="1"/>
  <c r="C176" i="8" s="1"/>
  <c r="J51" i="2"/>
  <c r="E172" i="6" s="1"/>
  <c r="C172" i="6" s="1"/>
  <c r="C176" i="6" s="1"/>
  <c r="C209" i="7" l="1"/>
  <c r="C210" i="7" s="1"/>
  <c r="D184" i="7"/>
  <c r="C209" i="8"/>
  <c r="C210" i="8" s="1"/>
  <c r="D184" i="8"/>
  <c r="D188" i="8" s="1"/>
  <c r="C209" i="6"/>
  <c r="C210" i="6" s="1"/>
  <c r="D184" i="6"/>
  <c r="D188" i="6" l="1"/>
  <c r="D185" i="6" s="1"/>
  <c r="D189" i="6" s="1"/>
  <c r="D186" i="6" s="1"/>
  <c r="D185" i="8"/>
  <c r="D189" i="8" s="1"/>
  <c r="D186" i="8" s="1"/>
  <c r="D188" i="7"/>
  <c r="D185" i="7"/>
  <c r="D189" i="7" s="1"/>
  <c r="D186" i="7" s="1"/>
  <c r="D194" i="6" l="1"/>
  <c r="D193" i="6"/>
  <c r="D192" i="6"/>
  <c r="D191" i="6"/>
  <c r="D194" i="8"/>
  <c r="D192" i="8"/>
  <c r="D196" i="8" s="1"/>
  <c r="C211" i="8" s="1"/>
  <c r="C212" i="8" s="1"/>
  <c r="D193" i="8"/>
  <c r="D191" i="8"/>
  <c r="D193" i="7"/>
  <c r="D191" i="7"/>
  <c r="D196" i="7" s="1"/>
  <c r="C211" i="7" s="1"/>
  <c r="C212" i="7" s="1"/>
  <c r="D194" i="7"/>
  <c r="D192" i="7"/>
  <c r="D196" i="6"/>
  <c r="C211" i="6" s="1"/>
  <c r="C212" i="6" s="1"/>
  <c r="C214" i="8" l="1"/>
  <c r="C215" i="8" s="1"/>
  <c r="E212" i="8"/>
  <c r="C214" i="7"/>
  <c r="C215" i="7" s="1"/>
  <c r="E212" i="7"/>
  <c r="C214" i="6"/>
  <c r="C215" i="6" s="1"/>
  <c r="E212" i="6"/>
  <c r="F4" i="9" l="1"/>
  <c r="F16" i="12"/>
  <c r="G16" i="12" s="1"/>
  <c r="H16" i="12" s="1"/>
  <c r="F7" i="12"/>
  <c r="G7" i="12" s="1"/>
  <c r="F9" i="12"/>
  <c r="G9" i="12" s="1"/>
  <c r="H9" i="12" s="1"/>
  <c r="F14" i="12"/>
  <c r="G14" i="12" s="1"/>
  <c r="H14" i="12" s="1"/>
  <c r="F8" i="12"/>
  <c r="G8" i="12" s="1"/>
  <c r="H8" i="12" s="1"/>
  <c r="F13" i="12"/>
  <c r="G13" i="12" s="1"/>
  <c r="H13" i="12" s="1"/>
  <c r="F12" i="12"/>
  <c r="G12" i="12" s="1"/>
  <c r="H12" i="12" s="1"/>
  <c r="F11" i="12"/>
  <c r="G11" i="12" s="1"/>
  <c r="H11" i="12" s="1"/>
  <c r="F10" i="12"/>
  <c r="G10" i="12" s="1"/>
  <c r="H10" i="12" s="1"/>
  <c r="F18" i="12"/>
  <c r="G18" i="12" s="1"/>
  <c r="H18" i="12" s="1"/>
  <c r="F21" i="12"/>
  <c r="G21" i="12" s="1"/>
  <c r="H21" i="12" s="1"/>
  <c r="F19" i="12"/>
  <c r="G19" i="12" s="1"/>
  <c r="H19" i="12" s="1"/>
  <c r="F14" i="13"/>
  <c r="G14" i="13" s="1"/>
  <c r="H14" i="13" s="1"/>
  <c r="F11" i="13"/>
  <c r="G11" i="13" s="1"/>
  <c r="H11" i="13" s="1"/>
  <c r="F7" i="13"/>
  <c r="G7" i="13" s="1"/>
  <c r="F10" i="13"/>
  <c r="G10" i="13" s="1"/>
  <c r="H10" i="13" s="1"/>
  <c r="F8" i="13"/>
  <c r="G8" i="13" s="1"/>
  <c r="H8" i="13" s="1"/>
  <c r="F13" i="13"/>
  <c r="G13" i="13" s="1"/>
  <c r="H13" i="13" s="1"/>
  <c r="F4" i="10"/>
  <c r="F4" i="11"/>
  <c r="F10" i="14"/>
  <c r="G10" i="14" s="1"/>
  <c r="H10" i="14" s="1"/>
  <c r="F8" i="14"/>
  <c r="G8" i="14" s="1"/>
  <c r="H8" i="14" s="1"/>
  <c r="F14" i="14"/>
  <c r="F13" i="14"/>
  <c r="G13" i="14" s="1"/>
  <c r="H13" i="14" s="1"/>
  <c r="F11" i="14"/>
  <c r="G11" i="14" s="1"/>
  <c r="F7" i="14"/>
  <c r="F16" i="11" l="1"/>
  <c r="H4" i="11"/>
  <c r="H6" i="11" s="1"/>
  <c r="G7" i="14" s="1"/>
  <c r="F9" i="11"/>
  <c r="H9" i="11" s="1"/>
  <c r="H11" i="11" s="1"/>
  <c r="F11" i="10"/>
  <c r="H11" i="10" s="1"/>
  <c r="H13" i="10" s="1"/>
  <c r="H4" i="10"/>
  <c r="H6" i="10" s="1"/>
  <c r="F17" i="10"/>
  <c r="G18" i="13"/>
  <c r="H7" i="13"/>
  <c r="H19" i="13" s="1"/>
  <c r="H7" i="12"/>
  <c r="H25" i="12" s="1"/>
  <c r="G24" i="12"/>
  <c r="H4" i="9"/>
  <c r="H6" i="9" s="1"/>
  <c r="F53" i="9"/>
  <c r="H53" i="9" s="1"/>
  <c r="H55" i="9" s="1"/>
  <c r="G61" i="9"/>
  <c r="F47" i="9"/>
  <c r="H47" i="9" s="1"/>
  <c r="H49" i="9" s="1"/>
  <c r="F41" i="9"/>
  <c r="H41" i="9" s="1"/>
  <c r="H43" i="9" s="1"/>
  <c r="F35" i="9"/>
  <c r="H35" i="9" s="1"/>
  <c r="H37" i="9" s="1"/>
  <c r="F23" i="9"/>
  <c r="H23" i="9" s="1"/>
  <c r="H25" i="9" s="1"/>
  <c r="F11" i="9"/>
  <c r="H11" i="9" s="1"/>
  <c r="H13" i="9" s="1"/>
  <c r="F29" i="9"/>
  <c r="H29" i="9" s="1"/>
  <c r="H31" i="9" s="1"/>
  <c r="F17" i="9"/>
  <c r="H17" i="9" s="1"/>
  <c r="H19" i="9" s="1"/>
  <c r="G69" i="9" l="1"/>
  <c r="H69" i="9" s="1"/>
  <c r="H71" i="9" s="1"/>
  <c r="H61" i="9"/>
  <c r="H63" i="9" s="1"/>
  <c r="F23" i="10"/>
  <c r="H17" i="10"/>
  <c r="H19" i="10" s="1"/>
  <c r="H7" i="14"/>
  <c r="F22" i="11"/>
  <c r="H16" i="11"/>
  <c r="H18" i="11" s="1"/>
  <c r="H22" i="11" l="1"/>
  <c r="H24" i="11" s="1"/>
  <c r="H11" i="14" s="1"/>
  <c r="G31" i="11"/>
  <c r="H23" i="10"/>
  <c r="H25" i="10" s="1"/>
  <c r="G32" i="10"/>
  <c r="G40" i="10" l="1"/>
  <c r="H40" i="10" s="1"/>
  <c r="H42" i="10" s="1"/>
  <c r="H32" i="10"/>
  <c r="H34" i="10" s="1"/>
  <c r="H31" i="11"/>
  <c r="H33" i="11" s="1"/>
  <c r="G39" i="11"/>
  <c r="H39" i="11" s="1"/>
  <c r="H41" i="11" s="1"/>
  <c r="G14" i="14" s="1"/>
  <c r="H14" i="14" l="1"/>
  <c r="H19" i="14" s="1"/>
  <c r="G18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586F4A5D-51AC-4A89-832E-3EA07D8D3EE4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4" authorId="1" shapeId="0" xr:uid="{71D31C7D-5E00-4478-B8EF-B76D4AED28C8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B1AA22D2-8848-44D6-8EA5-BDC27DECCCA7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4" authorId="1" shapeId="0" xr:uid="{48E43F95-1697-40D4-B9EE-DD69C426F215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4E0F8558-340D-4BB8-BCCC-AC44378D04A0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4" authorId="1" shapeId="0" xr:uid="{017127AA-8125-44BC-A682-5E781305FEED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sharedStrings.xml><?xml version="1.0" encoding="utf-8"?>
<sst xmlns="http://schemas.openxmlformats.org/spreadsheetml/2006/main" count="1776" uniqueCount="385">
  <si>
    <t>Unidade</t>
  </si>
  <si>
    <t>BALDE ESPREMEDOR de limpeza com rodizío, alças, divisória para água suja e limpa, dreno de escoamento.</t>
  </si>
  <si>
    <t>UNIDADE</t>
  </si>
  <si>
    <t>RELÓGIO DE PONTO BIOMÉTRICO</t>
  </si>
  <si>
    <t>DISPENSER PAPEL TOALHA INTERFOLHADO</t>
  </si>
  <si>
    <t xml:space="preserve">LIXEIRA Contêiner em material plástico com tampa, rodas, tampa e capacidade para 240 litros. </t>
  </si>
  <si>
    <t>DISPENSER para papel higiênico tipo rolão (300/500m)</t>
  </si>
  <si>
    <t>DISPENSER de sabonete líquido</t>
  </si>
  <si>
    <t>PLACAS DE SINALIZAÇÃO, tipo cavalete, confeccionada em acrílico, com aviso de piso molhado, piso escorregadio, banheiro fora de uso, não entre, chão úmido e outras indicações necessárias.</t>
  </si>
  <si>
    <t>MANGUEIRA PLÁSTICA com bico redutor, para jardim com diâmetro interno de 3/4 polegadas, com espessura da parede de 03 mm, comprimento 100 metros.</t>
  </si>
  <si>
    <t>MANGUEIRA PLÁSTICA com bico redutor, para jardim com diâmetro interno de 1/2 polegadas, com espessura da parede de 03 mm, 50 metros.</t>
  </si>
  <si>
    <t>HIDROLAVADORA, alta pressão BIVOLT, com carrinho para transporte com alça, bico regulável e Mangueira de alta pressão resistente, com sistema anti-torção, 110 Volts.</t>
  </si>
  <si>
    <t>ESCADA EXTENSÍVEL, fibra intensiva, Quantidade Degraus: 19, Características Adicionais: dividida em duas partes, sendo que em uma das partes contém doze degraus e na outra contém onze degraus, Dimensões: 6 metros e fechada 3,50 metros, Peso: 18 kg</t>
  </si>
  <si>
    <t>ESCADA DOBRÁVEL, material: ferro e aço galvanizado pintado, com cinco degraus, e sapatas antiderrapantes</t>
  </si>
  <si>
    <t>CARRO PARA TRANSPORTE GARRAFÕES DE ÁGUA.</t>
  </si>
  <si>
    <t>CARRO PARA COLETAR LIXO na área externa, 500 litros</t>
  </si>
  <si>
    <t>CARRINHO DE MÃO, caçamba redonda 60 litros</t>
  </si>
  <si>
    <t>ASPIRADOR DE PÓ/Líquido, tipo: portátil, Potência:  1300 W, Capacidade:20 litros, Características Adicionais: alça ergonômica, coletor de pano com capacidade mínimo de 02 litros, cordão elétrico de no mínimo 04 metros, 01 acessório para tapetes, carpetes e lisos, 01 acessório para cantos e frestas, 01 acessório para estofados, móveis e tecidos, 2 tubos, 110 volts.</t>
  </si>
  <si>
    <t>VIDA ÚTIL ESTIMADA (meses)</t>
  </si>
  <si>
    <t>VALOR TOTAL</t>
  </si>
  <si>
    <t>VALOR UNITÁRIO</t>
  </si>
  <si>
    <t>QUANTIDADE</t>
  </si>
  <si>
    <t xml:space="preserve">UNIDADE DE MEDIDA </t>
  </si>
  <si>
    <t>DESCRIÇÃO</t>
  </si>
  <si>
    <t>ITEM</t>
  </si>
  <si>
    <t>EQUIPAMENTOS E UTENSÍLIOS</t>
  </si>
  <si>
    <t>Anual</t>
  </si>
  <si>
    <r>
      <rPr>
        <b/>
        <sz val="11"/>
        <rFont val="Calibri"/>
        <family val="2"/>
        <scheme val="minor"/>
      </rPr>
      <t>LIXEIRA 100 L</t>
    </r>
    <r>
      <rPr>
        <sz val="11"/>
        <rFont val="Calibri"/>
        <family val="2"/>
        <scheme val="minor"/>
      </rPr>
      <t xml:space="preserve">, basculante </t>
    </r>
  </si>
  <si>
    <t>Trimestral</t>
  </si>
  <si>
    <t>Klyo- Renko</t>
  </si>
  <si>
    <r>
      <t>LIMPA INOX</t>
    </r>
    <r>
      <rPr>
        <sz val="11"/>
        <color theme="1"/>
        <rFont val="Calibri"/>
        <family val="2"/>
        <scheme val="minor"/>
      </rPr>
      <t xml:space="preserve"> concentrado. Embalagem 5 litros.</t>
    </r>
  </si>
  <si>
    <t xml:space="preserve"> </t>
  </si>
  <si>
    <r>
      <rPr>
        <b/>
        <sz val="11"/>
        <color theme="1"/>
        <rFont val="Calibri"/>
        <family val="2"/>
        <scheme val="minor"/>
      </rPr>
      <t>DETERGENTE CONCENTRADO</t>
    </r>
    <r>
      <rPr>
        <sz val="11"/>
        <color theme="1"/>
        <rFont val="Calibri"/>
        <family val="2"/>
        <scheme val="minor"/>
      </rPr>
      <t xml:space="preserve"> para Limpeza Pesada de Pisos. Embalagem com 5 litros.</t>
    </r>
  </si>
  <si>
    <t>Mensal</t>
  </si>
  <si>
    <r>
      <rPr>
        <b/>
        <sz val="11"/>
        <color theme="1"/>
        <rFont val="Calibri"/>
        <family val="2"/>
        <scheme val="minor"/>
      </rPr>
      <t xml:space="preserve">REFIL </t>
    </r>
    <r>
      <rPr>
        <sz val="11"/>
        <color theme="1"/>
        <rFont val="Calibri"/>
        <family val="2"/>
        <scheme val="minor"/>
      </rPr>
      <t>de tecido compatível com o vassourão</t>
    </r>
  </si>
  <si>
    <t>semestral</t>
  </si>
  <si>
    <r>
      <rPr>
        <b/>
        <sz val="11"/>
        <color theme="1"/>
        <rFont val="Calibri"/>
        <family val="2"/>
        <scheme val="minor"/>
      </rPr>
      <t xml:space="preserve">VASOURÃO com cabo, </t>
    </r>
    <r>
      <rPr>
        <sz val="11"/>
        <color theme="1"/>
        <rFont val="Calibri"/>
        <family val="2"/>
        <scheme val="minor"/>
      </rPr>
      <t>estilo mop, em microfibra ou algodão.</t>
    </r>
  </si>
  <si>
    <r>
      <rPr>
        <b/>
        <sz val="11"/>
        <color theme="1"/>
        <rFont val="Calibri"/>
        <family val="2"/>
        <scheme val="minor"/>
      </rPr>
      <t>DESENTUPIDOR DE VASO SANITÁRIO</t>
    </r>
    <r>
      <rPr>
        <sz val="11"/>
        <color theme="1"/>
        <rFont val="Calibri"/>
        <family val="2"/>
        <scheme val="minor"/>
      </rPr>
      <t>, com cabo longo de madeira plastificado</t>
    </r>
  </si>
  <si>
    <r>
      <rPr>
        <b/>
        <sz val="11"/>
        <color theme="1"/>
        <rFont val="Calibri"/>
        <family val="2"/>
        <scheme val="minor"/>
      </rPr>
      <t>DESENTUPIDOR</t>
    </r>
    <r>
      <rPr>
        <sz val="11"/>
        <color theme="1"/>
        <rFont val="Calibri"/>
        <family val="2"/>
        <scheme val="minor"/>
      </rPr>
      <t xml:space="preserve"> DE PIA</t>
    </r>
  </si>
  <si>
    <r>
      <rPr>
        <b/>
        <sz val="11"/>
        <color theme="1"/>
        <rFont val="Calibri"/>
        <family val="2"/>
        <scheme val="minor"/>
      </rPr>
      <t xml:space="preserve"> RODO </t>
    </r>
    <r>
      <rPr>
        <sz val="11"/>
        <color theme="1"/>
        <rFont val="Calibri"/>
        <family val="2"/>
        <scheme val="minor"/>
      </rPr>
      <t xml:space="preserve"> limpa vidro microfibra borrifador 3 em 1</t>
    </r>
  </si>
  <si>
    <r>
      <rPr>
        <b/>
        <sz val="11"/>
        <color theme="1"/>
        <rFont val="Calibri"/>
        <family val="2"/>
        <scheme val="minor"/>
      </rPr>
      <t>VASSOURINHA</t>
    </r>
    <r>
      <rPr>
        <sz val="11"/>
        <color theme="1"/>
        <rFont val="Calibri"/>
        <family val="2"/>
        <scheme val="minor"/>
      </rPr>
      <t xml:space="preserve"> para limpeza de vaso sanitário, material cerdas: nylon, Aplicação: limpeza vaso sanitário, Material Cabo: plástico.</t>
    </r>
  </si>
  <si>
    <r>
      <rPr>
        <b/>
        <sz val="11"/>
        <color theme="1"/>
        <rFont val="Calibri"/>
        <family val="2"/>
        <scheme val="minor"/>
      </rPr>
      <t>VASSOURA DE TETO</t>
    </r>
    <r>
      <rPr>
        <sz val="11"/>
        <color theme="1"/>
        <rFont val="Calibri"/>
        <family val="2"/>
        <scheme val="minor"/>
      </rPr>
      <t xml:space="preserve"> cabo de 2,00 m.</t>
    </r>
  </si>
  <si>
    <t>Pacote com 3 unidades</t>
  </si>
  <si>
    <r>
      <rPr>
        <b/>
        <sz val="11"/>
        <color theme="1"/>
        <rFont val="Calibri"/>
        <family val="2"/>
        <scheme val="minor"/>
      </rPr>
      <t>SACO</t>
    </r>
    <r>
      <rPr>
        <sz val="11"/>
        <color theme="1"/>
        <rFont val="Calibri"/>
        <family val="2"/>
        <scheme val="minor"/>
      </rPr>
      <t xml:space="preserve"> para aspiradores de pó</t>
    </r>
  </si>
  <si>
    <r>
      <rPr>
        <b/>
        <sz val="11"/>
        <color theme="1"/>
        <rFont val="Calibri"/>
        <family val="2"/>
        <scheme val="minor"/>
      </rPr>
      <t>RODO,</t>
    </r>
    <r>
      <rPr>
        <sz val="11"/>
        <color theme="1"/>
        <rFont val="Calibri"/>
        <family val="2"/>
        <scheme val="minor"/>
      </rPr>
      <t xml:space="preserve"> para piso, com 02 (duas) borrachas, base em polipropileno com 75 cm, cabo em alumínio com encaixe rosqueado, comprimento 1,50 cm (base 75 cm)</t>
    </r>
  </si>
  <si>
    <r>
      <rPr>
        <b/>
        <sz val="11"/>
        <color theme="1"/>
        <rFont val="Calibri"/>
        <family val="2"/>
        <scheme val="minor"/>
      </rPr>
      <t>RODO</t>
    </r>
    <r>
      <rPr>
        <sz val="11"/>
        <color theme="1"/>
        <rFont val="Calibri"/>
        <family val="2"/>
        <scheme val="minor"/>
      </rPr>
      <t>, para piso com 02 (duas) borrachas, base em polipropileno com 400 mm, cabo em alumínio com encaixe rosqueado, comprimento 1,30 cm (base 40 cm)</t>
    </r>
  </si>
  <si>
    <t>Klio Max</t>
  </si>
  <si>
    <t>Fardo com 8 rolos</t>
  </si>
  <si>
    <r>
      <rPr>
        <b/>
        <sz val="11"/>
        <rFont val="Calibri"/>
        <family val="2"/>
        <scheme val="minor"/>
      </rPr>
      <t>PAPEL HIGIÊNICO TRADICIONAL</t>
    </r>
    <r>
      <rPr>
        <sz val="11"/>
        <rFont val="Calibri"/>
        <family val="2"/>
        <scheme val="minor"/>
      </rPr>
      <t xml:space="preserve">, estra branco, macio, sem pigmento, 1ª qualidade, 100% fibras celulósicas, gofrado, folha dupla picotada, em </t>
    </r>
    <r>
      <rPr>
        <b/>
        <sz val="11"/>
        <rFont val="Calibri"/>
        <family val="2"/>
        <scheme val="minor"/>
      </rPr>
      <t>rolo com 300 metros.</t>
    </r>
    <r>
      <rPr>
        <sz val="1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</si>
  <si>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ESPANADOR</t>
    </r>
    <r>
      <rPr>
        <sz val="11"/>
        <color theme="1"/>
        <rFont val="Calibri"/>
        <family val="2"/>
        <scheme val="minor"/>
      </rPr>
      <t xml:space="preserve"> DE PÓ microfibra, comprimento aproximado 59 cm.</t>
    </r>
  </si>
  <si>
    <r>
      <rPr>
        <b/>
        <sz val="11"/>
        <rFont val="Calibri"/>
        <family val="2"/>
        <scheme val="minor"/>
      </rPr>
      <t>ESCOVA MANUAL</t>
    </r>
    <r>
      <rPr>
        <sz val="11"/>
        <rFont val="Calibri"/>
        <family val="2"/>
        <scheme val="minor"/>
      </rPr>
      <t>, de madeira com cerdas em nylon.</t>
    </r>
  </si>
  <si>
    <r>
      <rPr>
        <b/>
        <sz val="11"/>
        <rFont val="Calibri"/>
        <family val="2"/>
        <scheme val="minor"/>
      </rPr>
      <t xml:space="preserve">CESTO PARA LIXO, </t>
    </r>
    <r>
      <rPr>
        <sz val="11"/>
        <rFont val="Calibri"/>
        <family val="2"/>
        <scheme val="minor"/>
      </rPr>
      <t>LIX. TUB. DE PLASTICO 13 L</t>
    </r>
  </si>
  <si>
    <t>Jundiaí</t>
  </si>
  <si>
    <r>
      <rPr>
        <b/>
        <sz val="11"/>
        <color theme="1"/>
        <rFont val="Calibri"/>
        <family val="2"/>
        <scheme val="minor"/>
      </rPr>
      <t>BALDE</t>
    </r>
    <r>
      <rPr>
        <sz val="11"/>
        <color theme="1"/>
        <rFont val="Calibri"/>
        <family val="2"/>
        <scheme val="minor"/>
      </rPr>
      <t xml:space="preserve"> em material plástico, polietileno de alta densidade, alta resistência a impacto, paredes e fundo reforçados, reforço no encaixe da alça, alça em aço 1010/20 zincado, capacidade </t>
    </r>
    <r>
      <rPr>
        <b/>
        <sz val="11"/>
        <color theme="1"/>
        <rFont val="Calibri"/>
        <family val="2"/>
        <scheme val="minor"/>
      </rPr>
      <t>12 litros</t>
    </r>
    <r>
      <rPr>
        <sz val="11"/>
        <color theme="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</si>
  <si>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>RODO para  limpar vidros</t>
    </r>
    <r>
      <rPr>
        <sz val="11"/>
        <color theme="1"/>
        <rFont val="Calibri"/>
        <family val="2"/>
        <scheme val="minor"/>
      </rPr>
      <t>, lava e seca, com microfibra e cabo extensível de 100 a 160 cm</t>
    </r>
  </si>
  <si>
    <t>Condor/ Bettanin</t>
  </si>
  <si>
    <r>
      <rPr>
        <b/>
        <sz val="11"/>
        <color theme="1"/>
        <rFont val="Calibri"/>
        <family val="2"/>
        <scheme val="minor"/>
      </rPr>
      <t xml:space="preserve">PÁ coletora </t>
    </r>
    <r>
      <rPr>
        <sz val="11"/>
        <color theme="1"/>
        <rFont val="Calibri"/>
        <family val="2"/>
        <scheme val="minor"/>
      </rPr>
      <t>para lixo com tampa e cabo de 70 cm aproximadamente.</t>
    </r>
  </si>
  <si>
    <t>Condor</t>
  </si>
  <si>
    <r>
      <rPr>
        <b/>
        <sz val="11"/>
        <color theme="1"/>
        <rFont val="Calibri"/>
        <family val="2"/>
        <scheme val="minor"/>
      </rPr>
      <t>VASSOURA GARI</t>
    </r>
    <r>
      <rPr>
        <sz val="11"/>
        <color theme="1"/>
        <rFont val="Calibri"/>
        <family val="2"/>
        <scheme val="minor"/>
      </rPr>
      <t>, Material Cerdas: cipó, Comprimento Cabo: 1,50 m, Comprimento Cepo: 40 cm, Aplicação: limpeza em geral, Características Adicionais: cerdas de 13 cm de comprimento, madeira aparelhada e lixada.</t>
    </r>
  </si>
  <si>
    <r>
      <rPr>
        <b/>
        <sz val="11"/>
        <color theme="1"/>
        <rFont val="Calibri"/>
        <family val="2"/>
        <scheme val="minor"/>
      </rPr>
      <t xml:space="preserve">VASSOURA </t>
    </r>
    <r>
      <rPr>
        <sz val="11"/>
        <color theme="1"/>
        <rFont val="Calibri"/>
        <family val="2"/>
        <scheme val="minor"/>
      </rPr>
      <t xml:space="preserve">em nylon ou piaçava, </t>
    </r>
    <r>
      <rPr>
        <b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 xml:space="preserve"> cm</t>
    </r>
  </si>
  <si>
    <t>Rava</t>
  </si>
  <si>
    <t>Pacote c/ 100 und</t>
  </si>
  <si>
    <r>
      <rPr>
        <b/>
        <sz val="11"/>
        <color theme="1"/>
        <rFont val="Calibri"/>
        <family val="2"/>
        <scheme val="minor"/>
      </rPr>
      <t>SACO</t>
    </r>
    <r>
      <rPr>
        <sz val="11"/>
        <color theme="1"/>
        <rFont val="Calibri"/>
        <family val="2"/>
        <scheme val="minor"/>
      </rPr>
      <t xml:space="preserve"> de lixo preto Polietileno de Alta Densidade - </t>
    </r>
    <r>
      <rPr>
        <b/>
        <sz val="11"/>
        <color theme="1"/>
        <rFont val="Calibri"/>
        <family val="2"/>
        <scheme val="minor"/>
      </rPr>
      <t>30</t>
    </r>
    <r>
      <rPr>
        <sz val="11"/>
        <color theme="1"/>
        <rFont val="Calibri"/>
        <family val="2"/>
        <scheme val="minor"/>
      </rPr>
      <t xml:space="preserve"> litros.</t>
    </r>
  </si>
  <si>
    <r>
      <rPr>
        <b/>
        <sz val="11"/>
        <color theme="1"/>
        <rFont val="Calibri"/>
        <family val="2"/>
        <scheme val="minor"/>
      </rPr>
      <t>SACO</t>
    </r>
    <r>
      <rPr>
        <sz val="11"/>
        <color theme="1"/>
        <rFont val="Calibri"/>
        <family val="2"/>
        <scheme val="minor"/>
      </rPr>
      <t xml:space="preserve"> de lixo preto Polietileno de Alta Densidade - </t>
    </r>
    <r>
      <rPr>
        <b/>
        <sz val="11"/>
        <color theme="1"/>
        <rFont val="Calibri"/>
        <family val="2"/>
        <scheme val="minor"/>
      </rPr>
      <t>200</t>
    </r>
    <r>
      <rPr>
        <sz val="11"/>
        <color theme="1"/>
        <rFont val="Calibri"/>
        <family val="2"/>
        <scheme val="minor"/>
      </rPr>
      <t xml:space="preserve"> litros, micra 7</t>
    </r>
  </si>
  <si>
    <t>Zap</t>
  </si>
  <si>
    <r>
      <rPr>
        <b/>
        <sz val="11"/>
        <color theme="1"/>
        <rFont val="Calibri"/>
        <family val="2"/>
        <scheme val="minor"/>
      </rPr>
      <t>SODA</t>
    </r>
    <r>
      <rPr>
        <sz val="11"/>
        <color theme="1"/>
        <rFont val="Calibri"/>
        <family val="2"/>
        <scheme val="minor"/>
      </rPr>
      <t xml:space="preserve"> CAUSTICA, 3</t>
    </r>
    <r>
      <rPr>
        <b/>
        <sz val="11"/>
        <color theme="1"/>
        <rFont val="Calibri"/>
        <family val="2"/>
        <scheme val="minor"/>
      </rPr>
      <t xml:space="preserve">00 </t>
    </r>
    <r>
      <rPr>
        <sz val="11"/>
        <color theme="1"/>
        <rFont val="Calibri"/>
        <family val="2"/>
        <scheme val="minor"/>
      </rPr>
      <t>g</t>
    </r>
  </si>
  <si>
    <t>Fardo c/ 100 und</t>
  </si>
  <si>
    <r>
      <rPr>
        <b/>
        <sz val="11"/>
        <color theme="1"/>
        <rFont val="Calibri"/>
        <family val="2"/>
        <scheme val="minor"/>
      </rPr>
      <t>SACO</t>
    </r>
    <r>
      <rPr>
        <sz val="11"/>
        <color theme="1"/>
        <rFont val="Calibri"/>
        <family val="2"/>
        <scheme val="minor"/>
      </rPr>
      <t xml:space="preserve"> de lixo preto Polietileno de Alta Densidade -</t>
    </r>
    <r>
      <rPr>
        <b/>
        <sz val="11"/>
        <color theme="1"/>
        <rFont val="Calibri"/>
        <family val="2"/>
        <scheme val="minor"/>
      </rPr>
      <t xml:space="preserve"> 110 litros</t>
    </r>
    <r>
      <rPr>
        <sz val="11"/>
        <color theme="1"/>
        <rFont val="Calibri"/>
        <family val="2"/>
        <scheme val="minor"/>
      </rPr>
      <t>, micra 7</t>
    </r>
  </si>
  <si>
    <t>Lux/ Dove</t>
  </si>
  <si>
    <r>
      <rPr>
        <b/>
        <sz val="11"/>
        <color theme="1"/>
        <rFont val="Calibri"/>
        <family val="2"/>
        <scheme val="minor"/>
      </rPr>
      <t xml:space="preserve">SABONETE líquido </t>
    </r>
    <r>
      <rPr>
        <sz val="11"/>
        <color theme="1"/>
        <rFont val="Calibri"/>
        <family val="2"/>
        <scheme val="minor"/>
      </rPr>
      <t>glicerinado, fragrância de Erva-Doce. Embalagem com 5 litros.</t>
    </r>
  </si>
  <si>
    <t>Omo, Ace</t>
  </si>
  <si>
    <r>
      <rPr>
        <b/>
        <sz val="11"/>
        <color theme="1"/>
        <rFont val="Calibri"/>
        <family val="2"/>
        <scheme val="minor"/>
      </rPr>
      <t>SABÃO em pó</t>
    </r>
    <r>
      <rPr>
        <sz val="11"/>
        <color theme="1"/>
        <rFont val="Calibri"/>
        <family val="2"/>
        <scheme val="minor"/>
      </rPr>
      <t xml:space="preserve">, com tensoativo biodegradável. Embalagem com no mínimo </t>
    </r>
    <r>
      <rPr>
        <b/>
        <sz val="11"/>
        <color theme="1"/>
        <rFont val="Calibri"/>
        <family val="2"/>
        <scheme val="minor"/>
      </rPr>
      <t>500 g</t>
    </r>
    <r>
      <rPr>
        <sz val="11"/>
        <color theme="1"/>
        <rFont val="Calibri"/>
        <family val="2"/>
        <scheme val="minor"/>
      </rPr>
      <t>, contendo dados do fabricante, data de fabricação, prazo de validade e composição química. O produto deverá ter registro no Ministério da Saúde.</t>
    </r>
  </si>
  <si>
    <t>Econômico/ Ace</t>
  </si>
  <si>
    <r>
      <rPr>
        <b/>
        <sz val="11"/>
        <color theme="1"/>
        <rFont val="Calibri"/>
        <family val="2"/>
        <scheme val="minor"/>
      </rPr>
      <t>SABÃO</t>
    </r>
    <r>
      <rPr>
        <sz val="11"/>
        <color theme="1"/>
        <rFont val="Calibri"/>
        <family val="2"/>
        <scheme val="minor"/>
      </rPr>
      <t xml:space="preserve"> em barra</t>
    </r>
  </si>
  <si>
    <t>Scott/Neve</t>
  </si>
  <si>
    <t>Fardo c/ 5 Pacotes</t>
  </si>
  <si>
    <r>
      <rPr>
        <b/>
        <sz val="11"/>
        <rFont val="Calibri"/>
        <family val="2"/>
        <scheme val="minor"/>
      </rPr>
      <t>PAPEL TOALHA INTERFOLHADO</t>
    </r>
    <r>
      <rPr>
        <sz val="11"/>
        <rFont val="Calibri"/>
        <family val="2"/>
        <scheme val="minor"/>
      </rPr>
      <t xml:space="preserve"> branco (alvura aproximada de 100%) interfolhado, largura de 22,5 x 20,5 cm. (pacote com </t>
    </r>
    <r>
      <rPr>
        <b/>
        <sz val="11"/>
        <rFont val="Calibri"/>
        <family val="2"/>
        <scheme val="minor"/>
      </rPr>
      <t>1250 folhas</t>
    </r>
    <r>
      <rPr>
        <sz val="11"/>
        <rFont val="Calibri"/>
        <family val="2"/>
        <scheme val="minor"/>
      </rPr>
      <t>), com duas dobras, em papel 100% fibras celulósicas virgens, de alta absorção, macias, absorventes e econômicas, embalagem contendo marca do fabricante, cor e lote do produto, maços embalados individualmente.</t>
    </r>
  </si>
  <si>
    <r>
      <rPr>
        <b/>
        <sz val="11"/>
        <color theme="1"/>
        <rFont val="Calibri"/>
        <family val="2"/>
        <scheme val="minor"/>
      </rPr>
      <t>PANO de chão</t>
    </r>
    <r>
      <rPr>
        <sz val="11"/>
        <color theme="1"/>
        <rFont val="Calibri"/>
        <family val="2"/>
        <scheme val="minor"/>
      </rPr>
      <t xml:space="preserve"> cru alvejado</t>
    </r>
  </si>
  <si>
    <r>
      <rPr>
        <b/>
        <sz val="11"/>
        <color theme="1"/>
        <rFont val="Calibri"/>
        <family val="2"/>
        <scheme val="minor"/>
      </rPr>
      <t>NAFTALINA</t>
    </r>
    <r>
      <rPr>
        <sz val="11"/>
        <color theme="1"/>
        <rFont val="Calibri"/>
        <family val="2"/>
        <scheme val="minor"/>
      </rPr>
      <t xml:space="preserve">. Pacote de </t>
    </r>
    <r>
      <rPr>
        <b/>
        <sz val="11"/>
        <color theme="1"/>
        <rFont val="Calibri"/>
        <family val="2"/>
        <scheme val="minor"/>
      </rPr>
      <t>50 g.</t>
    </r>
  </si>
  <si>
    <t>Caixa com 50 unidades</t>
  </si>
  <si>
    <r>
      <rPr>
        <b/>
        <sz val="11"/>
        <color theme="1"/>
        <rFont val="Calibri"/>
        <family val="2"/>
        <scheme val="minor"/>
      </rPr>
      <t>MÁSCARA descartável,</t>
    </r>
    <r>
      <rPr>
        <sz val="11"/>
        <color theme="1"/>
        <rFont val="Calibri"/>
        <family val="2"/>
        <scheme val="minor"/>
      </rPr>
      <t xml:space="preserve"> tripla camada com filtro que proporciona uma BFE (eficiência de filtração) maior que 95%. Tiras resistentes.</t>
    </r>
  </si>
  <si>
    <t>Danny</t>
  </si>
  <si>
    <t>PAR</t>
  </si>
  <si>
    <r>
      <rPr>
        <b/>
        <sz val="11"/>
        <color theme="1"/>
        <rFont val="Calibri"/>
        <family val="2"/>
        <scheme val="minor"/>
      </rPr>
      <t xml:space="preserve">LUVA em látex, </t>
    </r>
    <r>
      <rPr>
        <sz val="11"/>
        <color theme="1"/>
        <rFont val="Calibri"/>
        <family val="2"/>
        <scheme val="minor"/>
      </rPr>
      <t>antiderrapante, resistente, impermeável para limpeza, tamanho</t>
    </r>
    <r>
      <rPr>
        <b/>
        <sz val="11"/>
        <color theme="1"/>
        <rFont val="Calibri"/>
        <family val="2"/>
        <scheme val="minor"/>
      </rPr>
      <t xml:space="preserve"> G, </t>
    </r>
    <r>
      <rPr>
        <sz val="11"/>
        <color theme="1"/>
        <rFont val="Calibri"/>
        <family val="2"/>
        <scheme val="minor"/>
      </rPr>
      <t>Lisa, Forro Mucambo</t>
    </r>
  </si>
  <si>
    <r>
      <rPr>
        <b/>
        <sz val="11"/>
        <color theme="1"/>
        <rFont val="Calibri"/>
        <family val="2"/>
        <scheme val="minor"/>
      </rPr>
      <t>LUVA em látex</t>
    </r>
    <r>
      <rPr>
        <sz val="11"/>
        <color theme="1"/>
        <rFont val="Calibri"/>
        <family val="2"/>
        <scheme val="minor"/>
      </rPr>
      <t xml:space="preserve">, antiderrapante, resistente, impermeável para limpeza, tamanho </t>
    </r>
    <r>
      <rPr>
        <b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, Lisa, Forro Mucambo</t>
    </r>
  </si>
  <si>
    <t>Poliflor/ Destac</t>
  </si>
  <si>
    <r>
      <rPr>
        <b/>
        <sz val="11"/>
        <color theme="1"/>
        <rFont val="Calibri"/>
        <family val="2"/>
        <scheme val="minor"/>
      </rPr>
      <t>LUSTRA MÓVEIS,</t>
    </r>
    <r>
      <rPr>
        <sz val="11"/>
        <color theme="1"/>
        <rFont val="Calibri"/>
        <family val="2"/>
        <scheme val="minor"/>
      </rPr>
      <t xml:space="preserve"> Embalagem com</t>
    </r>
    <r>
      <rPr>
        <b/>
        <sz val="11"/>
        <color theme="1"/>
        <rFont val="Calibri"/>
        <family val="2"/>
        <scheme val="minor"/>
      </rPr>
      <t xml:space="preserve"> 500 ml</t>
    </r>
    <r>
      <rPr>
        <sz val="11"/>
        <color theme="1"/>
        <rFont val="Calibri"/>
        <family val="2"/>
        <scheme val="minor"/>
      </rPr>
      <t>, com dados de identificação do produto, marca do fabricante, data de fabricação, prazo de validade. Fragrâncias: Jasmin; Lavanda; Floral.</t>
    </r>
  </si>
  <si>
    <t>Veja/Cif/Ajax</t>
  </si>
  <si>
    <r>
      <rPr>
        <b/>
        <sz val="11"/>
        <color theme="1"/>
        <rFont val="Calibri"/>
        <family val="2"/>
        <scheme val="minor"/>
      </rPr>
      <t>LIMPADOR de vidros</t>
    </r>
    <r>
      <rPr>
        <sz val="11"/>
        <color theme="1"/>
        <rFont val="Calibri"/>
        <family val="2"/>
        <scheme val="minor"/>
      </rPr>
      <t xml:space="preserve">. Embalagem de </t>
    </r>
    <r>
      <rPr>
        <b/>
        <sz val="11"/>
        <color theme="1"/>
        <rFont val="Calibri"/>
        <family val="2"/>
        <scheme val="minor"/>
      </rPr>
      <t xml:space="preserve">500ml </t>
    </r>
    <r>
      <rPr>
        <sz val="11"/>
        <color theme="1"/>
        <rFont val="Calibri"/>
        <family val="2"/>
        <scheme val="minor"/>
      </rPr>
      <t>na versão pulverizador</t>
    </r>
  </si>
  <si>
    <t>Raid/ SBP</t>
  </si>
  <si>
    <r>
      <rPr>
        <b/>
        <sz val="11"/>
        <color theme="1"/>
        <rFont val="Calibri"/>
        <family val="2"/>
        <scheme val="minor"/>
      </rPr>
      <t>INSETICIDA líquido</t>
    </r>
    <r>
      <rPr>
        <sz val="11"/>
        <color theme="1"/>
        <rFont val="Calibri"/>
        <family val="2"/>
        <scheme val="minor"/>
      </rPr>
      <t xml:space="preserve">, eficaz contra o mosquito da dengue, combate pragas caseiras: moscas, mosquitos, pernilongos, muriçocas, carapanãs, formigas e baratas, a base d'água, sem cheiro. </t>
    </r>
    <r>
      <rPr>
        <b/>
        <sz val="11"/>
        <color theme="1"/>
        <rFont val="Calibri"/>
        <family val="2"/>
        <scheme val="minor"/>
      </rPr>
      <t>Frasco de 360 ml</t>
    </r>
    <r>
      <rPr>
        <sz val="11"/>
        <color theme="1"/>
        <rFont val="Calibri"/>
        <family val="2"/>
        <scheme val="minor"/>
      </rPr>
      <t>.</t>
    </r>
  </si>
  <si>
    <t>Dry Limp</t>
  </si>
  <si>
    <r>
      <rPr>
        <b/>
        <sz val="11"/>
        <color theme="1"/>
        <rFont val="Calibri"/>
        <family val="2"/>
        <scheme val="minor"/>
      </rPr>
      <t>FLANELA</t>
    </r>
    <r>
      <rPr>
        <sz val="11"/>
        <color theme="1"/>
        <rFont val="Calibri"/>
        <family val="2"/>
        <scheme val="minor"/>
      </rPr>
      <t xml:space="preserve"> 28 x 38, 100% algodão, para uso geral.</t>
    </r>
  </si>
  <si>
    <t>Scotch-Brite Bombril</t>
  </si>
  <si>
    <r>
      <rPr>
        <b/>
        <sz val="11"/>
        <color theme="1"/>
        <rFont val="Calibri"/>
        <family val="2"/>
        <scheme val="minor"/>
      </rPr>
      <t>ESPONJA</t>
    </r>
    <r>
      <rPr>
        <sz val="11"/>
        <color theme="1"/>
        <rFont val="Calibri"/>
        <family val="2"/>
        <scheme val="minor"/>
      </rPr>
      <t xml:space="preserve"> sintética, dupla face, um lado em espuma poliuretano e outro em fibra sintética abrasiva, dimensões 100 x 70 x 20 mm, com variação de +/- 10 mm. Embalagem com dados de identificação do produto e marca do fabricante.</t>
    </r>
  </si>
  <si>
    <t>Assolan Bombril</t>
  </si>
  <si>
    <t>Pacote com 8 unidades</t>
  </si>
  <si>
    <r>
      <rPr>
        <b/>
        <sz val="11"/>
        <color theme="1"/>
        <rFont val="Calibri"/>
        <family val="2"/>
        <scheme val="minor"/>
      </rPr>
      <t>ESPONJA</t>
    </r>
    <r>
      <rPr>
        <sz val="11"/>
        <color theme="1"/>
        <rFont val="Calibri"/>
        <family val="2"/>
        <scheme val="minor"/>
      </rPr>
      <t xml:space="preserve"> de lã de aço, para limpeza em geral. Embalagem:</t>
    </r>
    <r>
      <rPr>
        <b/>
        <sz val="11"/>
        <color theme="1"/>
        <rFont val="Calibri"/>
        <family val="2"/>
        <scheme val="minor"/>
      </rPr>
      <t>  com 8 unidades</t>
    </r>
    <r>
      <rPr>
        <sz val="11"/>
        <color theme="1"/>
        <rFont val="Calibri"/>
        <family val="2"/>
        <scheme val="minor"/>
      </rPr>
      <t>, marca do fabricante, data de fabricação e prazo de validade.</t>
    </r>
  </si>
  <si>
    <t>Limpol/ Minuano</t>
  </si>
  <si>
    <r>
      <rPr>
        <b/>
        <sz val="11"/>
        <color theme="1"/>
        <rFont val="Calibri"/>
        <family val="2"/>
        <scheme val="minor"/>
      </rPr>
      <t>DETERGENTE líquido 500 ml</t>
    </r>
    <r>
      <rPr>
        <sz val="11"/>
        <color theme="1"/>
        <rFont val="Calibri"/>
        <family val="2"/>
        <scheme val="minor"/>
      </rPr>
      <t>, neutro, concentrado, inodoro, biodegradável, com dados de identificação do produto, marca do fabricante, data de fabricação e prazo de validade.</t>
    </r>
  </si>
  <si>
    <t>Desodex/ Pato/ Mr. Músculo</t>
  </si>
  <si>
    <r>
      <rPr>
        <b/>
        <sz val="11"/>
        <color theme="1"/>
        <rFont val="Calibri"/>
        <family val="2"/>
        <scheme val="minor"/>
      </rPr>
      <t>DESINFETANTE SÓLIDO</t>
    </r>
    <r>
      <rPr>
        <sz val="11"/>
        <color theme="1"/>
        <rFont val="Calibri"/>
        <family val="2"/>
        <scheme val="minor"/>
      </rPr>
      <t>, para vaso sanitário, com suporte para fixação confeccionado em polímero (plástico) resistente. Fragrâncias: Lavanda, Citrus.</t>
    </r>
  </si>
  <si>
    <t>Veja Multiuso/ Mr. Músculo</t>
  </si>
  <si>
    <r>
      <rPr>
        <b/>
        <sz val="11"/>
        <color theme="1"/>
        <rFont val="Calibri"/>
        <family val="2"/>
        <scheme val="minor"/>
      </rPr>
      <t>DESINFETANTE</t>
    </r>
    <r>
      <rPr>
        <sz val="11"/>
        <color theme="1"/>
        <rFont val="Calibri"/>
        <family val="2"/>
        <scheme val="minor"/>
      </rPr>
      <t xml:space="preserve"> para uso geral (limpador líquido multiuso para superfícies), embalagem com, no mínimo,</t>
    </r>
    <r>
      <rPr>
        <b/>
        <sz val="11"/>
        <color theme="1"/>
        <rFont val="Calibri"/>
        <family val="2"/>
        <scheme val="minor"/>
      </rPr>
      <t xml:space="preserve"> 500ml</t>
    </r>
    <r>
      <rPr>
        <sz val="11"/>
        <color theme="1"/>
        <rFont val="Calibri"/>
        <family val="2"/>
        <scheme val="minor"/>
      </rPr>
      <t>.</t>
    </r>
  </si>
  <si>
    <t>Veja Limpeza Pesada ou similar</t>
  </si>
  <si>
    <r>
      <rPr>
        <b/>
        <sz val="11"/>
        <color theme="1"/>
        <rFont val="Calibri"/>
        <family val="2"/>
        <scheme val="minor"/>
      </rPr>
      <t>DESINFETANTE</t>
    </r>
    <r>
      <rPr>
        <sz val="11"/>
        <color theme="1"/>
        <rFont val="Calibri"/>
        <family val="2"/>
        <scheme val="minor"/>
      </rPr>
      <t xml:space="preserve"> para pisos (limpador líquido para limpeza pesada).  Fragrância: Eucalipto. Embalagem com</t>
    </r>
    <r>
      <rPr>
        <b/>
        <sz val="11"/>
        <color theme="1"/>
        <rFont val="Calibri"/>
        <family val="2"/>
        <scheme val="minor"/>
      </rPr>
      <t> 1 litro.</t>
    </r>
  </si>
  <si>
    <t>Glade/ Bom ar Air Wick</t>
  </si>
  <si>
    <r>
      <rPr>
        <b/>
        <sz val="11"/>
        <color theme="1"/>
        <rFont val="Calibri"/>
        <family val="2"/>
        <scheme val="minor"/>
      </rPr>
      <t>AROMATIZANTE</t>
    </r>
    <r>
      <rPr>
        <sz val="11"/>
        <color theme="1"/>
        <rFont val="Calibri"/>
        <family val="2"/>
        <scheme val="minor"/>
      </rPr>
      <t xml:space="preserve"> de ambientes em aerossol (tipo: desodorizador de ar aerossol), embalagem com </t>
    </r>
    <r>
      <rPr>
        <b/>
        <sz val="11"/>
        <color theme="1"/>
        <rFont val="Calibri"/>
        <family val="2"/>
        <scheme val="minor"/>
      </rPr>
      <t>360 ml</t>
    </r>
    <r>
      <rPr>
        <sz val="11"/>
        <color theme="1"/>
        <rFont val="Calibri"/>
        <family val="2"/>
        <scheme val="minor"/>
      </rPr>
      <t>, livre de CFC. Fragrâncias: Floral; Flores do Campo; Citrus; Lavanda.</t>
    </r>
  </si>
  <si>
    <r>
      <rPr>
        <b/>
        <sz val="11"/>
        <color theme="1"/>
        <rFont val="Calibri"/>
        <family val="2"/>
        <scheme val="minor"/>
      </rPr>
      <t>ALCOOL</t>
    </r>
    <r>
      <rPr>
        <sz val="11"/>
        <color theme="1"/>
        <rFont val="Calibri"/>
        <family val="2"/>
        <scheme val="minor"/>
      </rPr>
      <t xml:space="preserve"> etílico hidratado, 70º GL, líquido, para limpeza geral. Embalagem com</t>
    </r>
    <r>
      <rPr>
        <b/>
        <sz val="11"/>
        <color theme="1"/>
        <rFont val="Calibri"/>
        <family val="2"/>
        <scheme val="minor"/>
      </rPr>
      <t xml:space="preserve"> 500 g</t>
    </r>
    <r>
      <rPr>
        <sz val="11"/>
        <color theme="1"/>
        <rFont val="Calibri"/>
        <family val="2"/>
        <scheme val="minor"/>
      </rPr>
      <t>.</t>
    </r>
  </si>
  <si>
    <t>Brilux/ Brilhante</t>
  </si>
  <si>
    <r>
      <rPr>
        <b/>
        <sz val="11"/>
        <color theme="1"/>
        <rFont val="Calibri"/>
        <family val="2"/>
        <scheme val="minor"/>
      </rPr>
      <t>ÁGUA SANITÁRIA</t>
    </r>
    <r>
      <rPr>
        <sz val="11"/>
        <color theme="1"/>
        <rFont val="Calibri"/>
        <family val="2"/>
        <scheme val="minor"/>
      </rPr>
      <t xml:space="preserve">, uso doméstico, a base de hipoclorito de sódio. </t>
    </r>
    <r>
      <rPr>
        <b/>
        <sz val="11"/>
        <color theme="1"/>
        <rFont val="Calibri"/>
        <family val="2"/>
        <scheme val="minor"/>
      </rPr>
      <t>Embalagem plástica de 1 litro,</t>
    </r>
    <r>
      <rPr>
        <sz val="11"/>
        <color theme="1"/>
        <rFont val="Calibri"/>
        <family val="2"/>
        <scheme val="minor"/>
      </rPr>
      <t xml:space="preserve"> com dados de identificação do produto, marca do fabricante, data de fabricação, prazo de validade e registro no Ministério da Saúde.</t>
    </r>
  </si>
  <si>
    <t>Valor Mensal (R$)</t>
  </si>
  <si>
    <t>Frequência</t>
  </si>
  <si>
    <t>Valor Total (R$)</t>
  </si>
  <si>
    <t>Valor Unitário</t>
  </si>
  <si>
    <t>Quant.</t>
  </si>
  <si>
    <t>Marca sugerida</t>
  </si>
  <si>
    <t>Unidade de medida</t>
  </si>
  <si>
    <t>Especificação</t>
  </si>
  <si>
    <t>Item</t>
  </si>
  <si>
    <t>MATERIAIS SR E DESCENTRALIZADA</t>
  </si>
  <si>
    <r>
      <rPr>
        <b/>
        <sz val="11"/>
        <color theme="1"/>
        <rFont val="Calibri"/>
        <family val="2"/>
        <scheme val="minor"/>
      </rPr>
      <t xml:space="preserve">RODO </t>
    </r>
    <r>
      <rPr>
        <sz val="11"/>
        <color theme="1"/>
        <rFont val="Calibri"/>
        <family val="2"/>
        <scheme val="minor"/>
      </rPr>
      <t xml:space="preserve"> limpa vidro microfibra borrifador 3 em 1</t>
    </r>
  </si>
  <si>
    <r>
      <rPr>
        <b/>
        <sz val="11"/>
        <color theme="1"/>
        <rFont val="Calibri"/>
        <family val="2"/>
        <scheme val="minor"/>
      </rPr>
      <t>PAPEL HIGIÊNICO TRADICIONAL</t>
    </r>
    <r>
      <rPr>
        <sz val="11"/>
        <color theme="1"/>
        <rFont val="Calibri"/>
        <family val="2"/>
        <scheme val="minor"/>
      </rPr>
      <t xml:space="preserve">, estra branco, macio, sem pigmento, 1ª qualidade, 100% fibras celulósicas, gofrado, folha dupla picotada, em </t>
    </r>
    <r>
      <rPr>
        <b/>
        <sz val="11"/>
        <color theme="1"/>
        <rFont val="Calibri"/>
        <family val="2"/>
        <scheme val="minor"/>
      </rPr>
      <t>rolo com 300 metros.</t>
    </r>
  </si>
  <si>
    <r>
      <rPr>
        <b/>
        <sz val="11"/>
        <color theme="1"/>
        <rFont val="Calibri"/>
        <family val="2"/>
        <scheme val="minor"/>
      </rPr>
      <t>ESCOVA MANUAL</t>
    </r>
    <r>
      <rPr>
        <sz val="11"/>
        <color theme="1"/>
        <rFont val="Calibri"/>
        <family val="2"/>
        <scheme val="minor"/>
      </rPr>
      <t>, de madeira com cerdas em nylon.</t>
    </r>
  </si>
  <si>
    <r>
      <rPr>
        <b/>
        <sz val="11"/>
        <color theme="1"/>
        <rFont val="Calibri"/>
        <family val="2"/>
        <scheme val="minor"/>
      </rPr>
      <t xml:space="preserve">CESTO PARA LIXO, </t>
    </r>
    <r>
      <rPr>
        <sz val="11"/>
        <color theme="1"/>
        <rFont val="Calibri"/>
        <family val="2"/>
        <scheme val="minor"/>
      </rPr>
      <t>LIX. TUB. DE PLASTICO 13 L</t>
    </r>
  </si>
  <si>
    <r>
      <rPr>
        <b/>
        <sz val="11"/>
        <color theme="1"/>
        <rFont val="Calibri"/>
        <family val="2"/>
        <scheme val="minor"/>
      </rPr>
      <t>RODO para  limpar vidros</t>
    </r>
    <r>
      <rPr>
        <sz val="11"/>
        <color theme="1"/>
        <rFont val="Calibri"/>
        <family val="2"/>
        <scheme val="minor"/>
      </rPr>
      <t>, com cabo extensível de 100 a 160 cm</t>
    </r>
  </si>
  <si>
    <r>
      <rPr>
        <b/>
        <sz val="11"/>
        <color theme="1"/>
        <rFont val="Calibri"/>
        <family val="2"/>
        <scheme val="minor"/>
      </rPr>
      <t>PAPEL TOALHA INTERFOLHADO</t>
    </r>
    <r>
      <rPr>
        <sz val="11"/>
        <color theme="1"/>
        <rFont val="Calibri"/>
        <family val="2"/>
        <scheme val="minor"/>
      </rPr>
      <t xml:space="preserve"> branco (alvura aproximada de 100%) interfolhado, largura de 22,5 x 20,5 cm. (pacote com </t>
    </r>
    <r>
      <rPr>
        <b/>
        <sz val="11"/>
        <color theme="1"/>
        <rFont val="Calibri"/>
        <family val="2"/>
        <scheme val="minor"/>
      </rPr>
      <t>1250 folhas</t>
    </r>
    <r>
      <rPr>
        <sz val="11"/>
        <color theme="1"/>
        <rFont val="Calibri"/>
        <family val="2"/>
        <scheme val="minor"/>
      </rPr>
      <t>), com duas dobras, em papel 100% fibras celulósicas virgens, de alta absorção, macias, absorventes e econômicas, embalagem contendo marca do fabricante, cor e lote do produto, maços embalados individualmente.</t>
    </r>
  </si>
  <si>
    <t>PLACAS DE SINALIZAÇÃO, tipo cavalete,  confeccionada em acrílico, com aviso de piso molhado, piso escorregadio, banheiro fora de uso, não entre, chão úmido e outras indicações necessárias.</t>
  </si>
  <si>
    <r>
      <rPr>
        <b/>
        <sz val="11"/>
        <color theme="1"/>
        <rFont val="Calibri"/>
        <family val="2"/>
        <scheme val="minor"/>
      </rPr>
      <t>RODO para  limpar vidros,</t>
    </r>
    <r>
      <rPr>
        <sz val="11"/>
        <color theme="1"/>
        <rFont val="Calibri"/>
        <family val="2"/>
        <scheme val="minor"/>
      </rPr>
      <t xml:space="preserve"> lava e seca, com microfibra e cabo extensível de 100 a 160 cm</t>
    </r>
  </si>
  <si>
    <r>
      <t xml:space="preserve">MÁSCARA descartável, </t>
    </r>
    <r>
      <rPr>
        <sz val="11"/>
        <color theme="1"/>
        <rFont val="Calibri"/>
        <family val="2"/>
        <scheme val="minor"/>
      </rPr>
      <t>tripla camada com filtro que proporciona uma BFE (eficiência de filtração) maior que 95%. Tiras resistentes.</t>
    </r>
  </si>
  <si>
    <t>Valor anual</t>
  </si>
  <si>
    <t>Valor mensal</t>
  </si>
  <si>
    <t>Quantidade de empregados previstos na licitação</t>
  </si>
  <si>
    <t xml:space="preserve">Valor Total por Empregado </t>
  </si>
  <si>
    <t>Módulo 6 – Custos Indiretos, Tributos e Lucro</t>
  </si>
  <si>
    <t>F</t>
  </si>
  <si>
    <t>Subtotal (A + B +C+ D+E)</t>
  </si>
  <si>
    <t>Módulo 5 - Insumos Diversos</t>
  </si>
  <si>
    <t>E</t>
  </si>
  <si>
    <t>Módulo 4 - Custo de Reposição do Profissional Ausente</t>
  </si>
  <si>
    <t>D</t>
  </si>
  <si>
    <t>Módulo 3 - Provisão para Rescisão</t>
  </si>
  <si>
    <t>C</t>
  </si>
  <si>
    <t>Módulo 2 - Encargos e Benefícios Anuais, Mensais e Diários</t>
  </si>
  <si>
    <t>B</t>
  </si>
  <si>
    <t>Módulo 1 - Composição da Remuneração</t>
  </si>
  <si>
    <t>A</t>
  </si>
  <si>
    <t>Valor (R$)</t>
  </si>
  <si>
    <t>Mão de obra vinculada à execução contratual (valor por empregado)</t>
  </si>
  <si>
    <t>2. QUADRO-RESUMO DO CUSTO POR EMPREGADO</t>
  </si>
  <si>
    <t>TOTAL</t>
  </si>
  <si>
    <r>
      <t>C.5. INSS (</t>
    </r>
    <r>
      <rPr>
        <sz val="10"/>
        <color rgb="FFFF0000"/>
        <rFont val="Open Sans"/>
        <family val="2"/>
      </rPr>
      <t>somente empresas beneficiadas com desoneração da folha - 4,5%</t>
    </r>
    <r>
      <rPr>
        <sz val="10"/>
        <color theme="1"/>
        <rFont val="Open Sans"/>
        <family val="2"/>
      </rPr>
      <t>)</t>
    </r>
  </si>
  <si>
    <t>C.4. Tributos Municipais (ISS)</t>
  </si>
  <si>
    <t>C.3. Tributos Estaduais (especificar)</t>
  </si>
  <si>
    <t>C.2. Tributos Federais (PIS)</t>
  </si>
  <si>
    <t>C.1. Tributos Federais (COFINS)</t>
  </si>
  <si>
    <t>Tributos</t>
  </si>
  <si>
    <t xml:space="preserve">Lucro </t>
  </si>
  <si>
    <t>Custos Indiretos</t>
  </si>
  <si>
    <t>Percentual (%)</t>
  </si>
  <si>
    <t>Custos Indiretos, Tributos e Lucro</t>
  </si>
  <si>
    <r>
      <t>Base de cálculo dos tributos</t>
    </r>
    <r>
      <rPr>
        <sz val="10"/>
        <color theme="1"/>
        <rFont val="Open Sans"/>
        <family val="2"/>
      </rPr>
      <t xml:space="preserve"> </t>
    </r>
    <r>
      <rPr>
        <sz val="10"/>
        <color rgb="FFFF0000"/>
        <rFont val="Open Sans"/>
        <family val="2"/>
      </rPr>
      <t>(BCT = (BCL+Lucro)/((1-(Somatório da % de tributos)))</t>
    </r>
  </si>
  <si>
    <r>
      <t xml:space="preserve">Base de cálculo do lucro </t>
    </r>
    <r>
      <rPr>
        <sz val="10"/>
        <color rgb="FFFF0000"/>
        <rFont val="Open Sans"/>
        <family val="2"/>
      </rPr>
      <t>(BCL = BCCI+Custos Indiretos)</t>
    </r>
  </si>
  <si>
    <r>
      <t xml:space="preserve">Base de cálculo dos custos indiretos </t>
    </r>
    <r>
      <rPr>
        <sz val="10"/>
        <color rgb="FFFF0000"/>
        <rFont val="Open Sans"/>
        <family val="2"/>
      </rPr>
      <t>(BCCI = M1+M2+M3+M4+M5)</t>
    </r>
  </si>
  <si>
    <t>Módulo 6 - Custos Indiretos, Tributos e Lucro</t>
  </si>
  <si>
    <t>c) A metodologia utilizada foi a média com a exclusão das propostas inexequíveis ou excessivamente elevadas por meio do método do desvio padrão, conforme Portaria MJSP nº 449/2021.</t>
  </si>
  <si>
    <t>b) As empresas fornecerão fardamentos, de acordo com as exigências legais. (Cláusula 21ª CCT)</t>
  </si>
  <si>
    <t>a) Para formação dos preços foram utilizados os parâmetros descritos nos incisos I e III, do art. 2º da IN MPDG nº 05/2014 - Relatório de Painel de Preços e Pesquisa em Mídia Especializada (sites de domínio amplo ou especializado)</t>
  </si>
  <si>
    <t>Notas explicativas:</t>
  </si>
  <si>
    <t xml:space="preserve">Total </t>
  </si>
  <si>
    <t>Insumos Diversos</t>
  </si>
  <si>
    <t>Total</t>
  </si>
  <si>
    <t>Substituto na Intrajornada</t>
  </si>
  <si>
    <t>4.2</t>
  </si>
  <si>
    <t xml:space="preserve">Substituto nas Ausências Legais </t>
  </si>
  <si>
    <t>4.1</t>
  </si>
  <si>
    <t>Custo de Reposição do Profissional Ausente</t>
  </si>
  <si>
    <t>Quadro-Resumo do Módulo 4 - Custo de Reposição do Profissional Ausente</t>
  </si>
  <si>
    <t>Substituto na cobertura de Intervalo para repouso ou alimentação</t>
  </si>
  <si>
    <t>Intrajornada</t>
  </si>
  <si>
    <t>Base de cálculo da Intrajornada (M1+M2+M3):</t>
  </si>
  <si>
    <t>Submódulo 4.2 - Intrajornada</t>
  </si>
  <si>
    <t>j) Os valores referentes às ausências legais serão pagos à contratada somente na ocorrência do seu fato gerador, conforme Caderno de Logística do Pagamento pelo Fato Gerador da SEGES/MPDG</t>
  </si>
  <si>
    <t>i) De acrodo com o IBGE em média cada trabalhador tem cinco faltas justificadas anuais, motivadas por algum tipo de doença. Provisão: ((5/30)/12) x 100 =1,39% (Acordão TCU 6771/2009-Plenário).</t>
  </si>
  <si>
    <t>h) Afastamento Maternidade - previsto no inciso I do art. 1º, da Lei nº 11.770/2008 (prorroga por 60 dias a duração da licença-maternidade prevista no inciso XVIII, do art. 7º, da Constituição Federal)</t>
  </si>
  <si>
    <t>g) De acordo com o IBGE, nascem filhos de 1,5% dos trabalhadores no período de um ano. Provisão: ((5/30)/12) x 0,015 x 100 = 0,02% (Acordão TCU 6771/2009-Plenário)</t>
  </si>
  <si>
    <t>f) Afastamento Paternidade - previsto no inciso II, do art. 1º, da Lei nº 11770/2008 (prorroga a duração da licença-paternidade por mais 15 dias, além dos 5 dias estabelecidos no §1º do art. 10, do ADCT)</t>
  </si>
  <si>
    <t>e) De acordo com números apresentados pelo Ministério da Previdência de Assistência Social, baseados em informações prestadas pelos empregadores, por meio da GFIP, 0,78% dos empregados se acidentam por ano. Provisão: ((7/30)/12) x 0,0078 x 100 = 0,03% (Acordão TCU 6771/2009-Plenário)</t>
  </si>
  <si>
    <t>d) Acidente de Trabalho - prevista no §2º, do art. 43, da Lei 8.213/1991 (durante os primeiros quinze dias de afastamento da atividade por motivo de invalidez, caberá à empresa pagar ao segurado empregado o salário)</t>
  </si>
  <si>
    <t>c) De acordo com dados estatísticos do IBGE, cada empregado falta um dia por ano. Provisão: ((1/30)/12)x100 = 0,28% (Acordão TCU 6771/2009-Plenário)</t>
  </si>
  <si>
    <t>b) Ausência Legal - prevista no art. 473 CLT (2 dias consecutivos - falecimento de cônjuge, ascendente, descendente, irmão ou pessoa economicamente dependente; 3 dias consecutivos - casamento; 1 dia a cada 12 meses de trabalho - doação de sangue; os dias que comparecer em juízo; até 2 dias - acompanhamento de consultas médicas e exames complementares durante a gravidez da esposa/companheira; 1 dia - acompanhamento do filho de até 6 anos em consulta médica)</t>
  </si>
  <si>
    <t>a) Férias - previstas no art. 7º, XVII, da Constituição Federal e no art. 129 da CLT</t>
  </si>
  <si>
    <t>Total Mensal</t>
  </si>
  <si>
    <t>Outros (especificar)</t>
  </si>
  <si>
    <t>G</t>
  </si>
  <si>
    <t>Auxílio Doença</t>
  </si>
  <si>
    <t>Afastamento Maternidade</t>
  </si>
  <si>
    <t xml:space="preserve">Licença-Paternidade </t>
  </si>
  <si>
    <t>Ausência por Acidente de Trabalho</t>
  </si>
  <si>
    <t>Ausências Legais</t>
  </si>
  <si>
    <t>Férias</t>
  </si>
  <si>
    <t>Percentual</t>
  </si>
  <si>
    <r>
      <t xml:space="preserve">Base de cálculo das Ausências Legais </t>
    </r>
    <r>
      <rPr>
        <sz val="10"/>
        <color rgb="FFFF0000"/>
        <rFont val="Open Sans"/>
        <family val="2"/>
      </rPr>
      <t>(M1+M2+M3)</t>
    </r>
    <r>
      <rPr>
        <b/>
        <sz val="10"/>
        <color theme="1"/>
        <rFont val="Open Sans"/>
        <family val="2"/>
      </rPr>
      <t>:</t>
    </r>
  </si>
  <si>
    <t>Submódulo 4.1 - Ausências Legais</t>
  </si>
  <si>
    <t>a) Os itens que contemplam o módulo 4 se referem ao custo dos dias trabalhados pelo repositor/substituto, quando o empregado alocado na prestação de serviço estiver ausente, conforme as previsões estabelecidas na legislação.</t>
  </si>
  <si>
    <t>d) Os valores referentes às verbas rescisórias serão pagos à contratada somente na ocorrência do seu fato gerador, conforme Caderno de Logística do Pagamento pelo Fato Gerador da SEGES/MPDG</t>
  </si>
  <si>
    <t>c) Apesar da adoção do pagamento pelo fato gerador, utilizou-se a retenção de 4% (com ponderação de 50%) a título de multa sobre o FGTS e Contribuição Social sobre o aviso prévio indenizado e sobre o aviso prévio trabalhado, conforme orientação da SEGES/MPDG</t>
  </si>
  <si>
    <t>b) Índice do aviso prévio indenizado é de 0,42%, conforme Acordão TCU 6771/2009 e 1507/2018, ambos da Primeira Câmara. No caso de renovação contratual, utilizar o percentual de 0,42% referente aos 3 dias de aviso acrescidos por ano (Lei 12.506/2011)</t>
  </si>
  <si>
    <t>a) Cerca de 5% do pessoal é demitido pelo empregador, antes do término do contrato de trabalho (Acordão TCU 6771/2009 - Primeira Câmara)</t>
  </si>
  <si>
    <t>Multa do FGTS e contribuição social sobre o Aviso Prévio Trabalhado</t>
  </si>
  <si>
    <t>Incidência de GPS, FGTS e outras contribuições sobre o Aviso Prévio Trabalhado</t>
  </si>
  <si>
    <t>Aviso Prévio Trabalhado</t>
  </si>
  <si>
    <t>Multa do FGTS e contribuição social sobre o Aviso Prévio Indenizado</t>
  </si>
  <si>
    <t>Incidência do FGTS sobre o Aviso Prévio Indenizado</t>
  </si>
  <si>
    <t>Aviso Prévio Indenizado</t>
  </si>
  <si>
    <t>%</t>
  </si>
  <si>
    <t>Provisão para Rescisão</t>
  </si>
  <si>
    <r>
      <t xml:space="preserve">Base de cálculo do AP Trabalho </t>
    </r>
    <r>
      <rPr>
        <sz val="10"/>
        <color rgb="FFFF0000"/>
        <rFont val="Open Sans"/>
        <family val="2"/>
      </rPr>
      <t>(M1+M2)</t>
    </r>
    <r>
      <rPr>
        <b/>
        <sz val="10"/>
        <rFont val="Open Sans"/>
        <family val="2"/>
      </rPr>
      <t>:</t>
    </r>
  </si>
  <si>
    <r>
      <t xml:space="preserve">Base de cálculo do AP Indenizado </t>
    </r>
    <r>
      <rPr>
        <sz val="10"/>
        <color rgb="FFFF0000"/>
        <rFont val="Open Sans"/>
        <family val="2"/>
      </rPr>
      <t>(M1+SM2.1)</t>
    </r>
    <r>
      <rPr>
        <b/>
        <sz val="10"/>
        <rFont val="Open Sans"/>
        <family val="2"/>
      </rPr>
      <t>:</t>
    </r>
  </si>
  <si>
    <r>
      <t>Base de cálculo do AP Indenizado</t>
    </r>
    <r>
      <rPr>
        <b/>
        <sz val="10"/>
        <color rgb="FFFF0000"/>
        <rFont val="Open Sans"/>
        <family val="2"/>
      </rPr>
      <t xml:space="preserve"> </t>
    </r>
    <r>
      <rPr>
        <sz val="10"/>
        <color rgb="FFFF0000"/>
        <rFont val="Open Sans"/>
        <family val="2"/>
      </rPr>
      <t>((M1+M2)-(Letras A+B+C+D+E+F+G do SM2.2))</t>
    </r>
    <r>
      <rPr>
        <b/>
        <sz val="10"/>
        <rFont val="Open Sans"/>
        <family val="2"/>
      </rPr>
      <t>:</t>
    </r>
  </si>
  <si>
    <t>Benefícios Mensais e Diários</t>
  </si>
  <si>
    <t>2.3</t>
  </si>
  <si>
    <t>GPS, FGTS e outras contribuições</t>
  </si>
  <si>
    <t>2.2</t>
  </si>
  <si>
    <t>13º (décimo terceiro) Salário, Férias e Adicional de Férias</t>
  </si>
  <si>
    <t>2.1</t>
  </si>
  <si>
    <t>Encargos e Benefícios Anuais, Mensais e Diários</t>
  </si>
  <si>
    <t>Quadro-Resumo do Módulo 2 - Encargos e Benefícios anuais, mensais e diários</t>
  </si>
  <si>
    <t>d) Vale Transporte - fornecido pelos empregadores ao empregados, na forma da legislação vigente (Cláusula 9ª CCT).</t>
  </si>
  <si>
    <t>c) Foi utilizado o valor da passagem do transporte coletivo em Boa vista/RR (R$ 4,50)</t>
  </si>
  <si>
    <t>b) Vale Transporte - deduzida cota parte do trabalhador (6% do salário-base), conforme Lei 7.418/1985 e Lei 7.619/87, regulamentada pelo Decreto nº 95.247/1987</t>
  </si>
  <si>
    <t>a) O valor informado deverá ser o custo real do benefício (descontado o valor eventualmente pago pelo empregado).</t>
  </si>
  <si>
    <t xml:space="preserve">Plano odontológico </t>
  </si>
  <si>
    <t xml:space="preserve">E </t>
  </si>
  <si>
    <t>Auxílio Alimentação(Cláusula 10ª CCT)</t>
  </si>
  <si>
    <t xml:space="preserve">D </t>
  </si>
  <si>
    <t xml:space="preserve">Cesta Básica </t>
  </si>
  <si>
    <t>Seguro de vida em grupo</t>
  </si>
  <si>
    <t>Transporte  (Cláusula 13ª CCT)</t>
  </si>
  <si>
    <t>Base de Cálculo</t>
  </si>
  <si>
    <t>Submódulo 2.3 - Benefícios Mensais e Diários.</t>
  </si>
  <si>
    <t>h) O cálculo dos tributos leva em consideração as alíquotas ordinárias dos tributos, não adentrando os regimes especiais de tributação e/ou desoneração de folha de pagamento.</t>
  </si>
  <si>
    <t>g) Esses percentuais incidem sobre o Módulo 1, o Submódulo 2.1.</t>
  </si>
  <si>
    <t>f) Os índices (RAT e FAT) deverão ser comprovados quando da contratação pelo apresentação da GFIP.</t>
  </si>
  <si>
    <t>e) O percentual máximo SAT-GIIL/RAT é de 6% (3% RAT x 2 FAT), contudo, para efeito de cálculo, foi considerado o percentual de 3%. Cada empresa deve preencher de acordo com o valor máximo referente a sua realidade</t>
  </si>
  <si>
    <t>d) SAT (Seguro de Acidentes de Trabalho) - GIIL/RAT (Grau de Incidência de incapacidade Laborativa) = (RATxFAP)</t>
  </si>
  <si>
    <t>c) FAT - Fator Acidentário de Prevenção (art. 10, da Lei 10.666/2003) pode reduzir o valor da alíquota do RAT em até 50% ou aumentá-lo em até 100% (multiplicador variável de 0,50 a 2,00)</t>
  </si>
  <si>
    <t>b) RAT - Riscos Ambientais do Trabalho previsto no art. 22, II, da Lei nº 8212/1991, percentual de 1% para risco leve, 2% para risco médio e 3% para risco grave de acordo com o CNAE, conforme Anexo V, do Decreto nº 6.957/2009 e  art. 72, §1º, IN RFB 971/2009.</t>
  </si>
  <si>
    <t>a) Os percentuais dos encargos previdenciários, do FGTS e demais contribuições são aqueles estabelecidos pela legislação vigente.</t>
  </si>
  <si>
    <t>FGTS</t>
  </si>
  <si>
    <t>H</t>
  </si>
  <si>
    <t>INCRA</t>
  </si>
  <si>
    <t>SEBRAE</t>
  </si>
  <si>
    <t>SENAI - SENAC</t>
  </si>
  <si>
    <t>SESC ou SESI</t>
  </si>
  <si>
    <t>SAT - GIIL/RAT</t>
  </si>
  <si>
    <t>Salário Educação</t>
  </si>
  <si>
    <t>INSS - empregador</t>
  </si>
  <si>
    <r>
      <t xml:space="preserve">Base de cálculo deste submódulo </t>
    </r>
    <r>
      <rPr>
        <sz val="10"/>
        <color rgb="FFFF0000"/>
        <rFont val="Open Sans"/>
        <family val="2"/>
      </rPr>
      <t>(M1+SM2.1)</t>
    </r>
    <r>
      <rPr>
        <b/>
        <sz val="10"/>
        <color theme="1"/>
        <rFont val="Open Sans"/>
        <family val="2"/>
      </rPr>
      <t>:</t>
    </r>
  </si>
  <si>
    <t>Submódulo 2.2 - Encargos Previdenciários (GPS), Fundo de Garantia por Tempo de Serviço (FGTS) e outras contribuições.</t>
  </si>
  <si>
    <t>b) Os valores referentes às férias, 1/3 de férias e 13º salário serão pagos à contratada somente na ocorrência do seu fato gerador, conforme Caderno de Logística do Pagamento pelo Fato Gerador da SEGES/MPDG</t>
  </si>
  <si>
    <t>a) Percentual de ≅ 12,10% (1/11+1/3/11) de férias e adicional de férias, de acordo com a IN 05/2017 em seu anexo XVII, que prevê a retenção desse percentual em conta vinculada.</t>
  </si>
  <si>
    <t>Férias e Adicional de Férias</t>
  </si>
  <si>
    <t>13º (décimo terceiro) Salário</t>
  </si>
  <si>
    <t>Submódulo 2.1 - 13º (décimo terceiro) Salário, Férias e Adicional de Férias</t>
  </si>
  <si>
    <t>b) O adicional de férias contido no Submódulo 2.1 corresponde a 1/3 (um terço) da remuneração que por sua vez é divido por 12 (doze).</t>
  </si>
  <si>
    <t>a) Como a planilha de custos e formação de preços é calculada mensalmente, provisiona-se proporcionalmente 1/12 (um doze avos) dos valores referentes a gratificação natalina, férias e adicional de férias.</t>
  </si>
  <si>
    <t>b) O Salário Base foi reajustado em janeiro/2022 (Cláusula 3ª CCT)</t>
  </si>
  <si>
    <r>
      <t xml:space="preserve">a) O Módulo 1 refere-se ao </t>
    </r>
    <r>
      <rPr>
        <b/>
        <sz val="10"/>
        <color rgb="FFFF0000"/>
        <rFont val="Open Sans"/>
        <family val="2"/>
      </rPr>
      <t>valor mensal devido ao empregado</t>
    </r>
    <r>
      <rPr>
        <sz val="10"/>
        <color rgb="FFFF0000"/>
        <rFont val="Open Sans"/>
        <family val="2"/>
      </rPr>
      <t xml:space="preserve"> pela prestação do serviço;</t>
    </r>
  </si>
  <si>
    <t>Adicional de Hora Noturna Reduzida</t>
  </si>
  <si>
    <t>Adicional Noturno</t>
  </si>
  <si>
    <t>Adicional de Insalubridade</t>
  </si>
  <si>
    <t>Adicional de Periculosidade (conforme laudos de periculosidade) 30%</t>
  </si>
  <si>
    <t>Salário-Base (Cláusual 3ª CCT)</t>
  </si>
  <si>
    <t>Composição da Remuneração</t>
  </si>
  <si>
    <t>e) A CCT adotada tem vigência até 31 de dezembro de 2022 e abrangência territorial nos municípios de prestação dos serviços</t>
  </si>
  <si>
    <t>d) Para o cálculo dos valores remunerátório foi adotada a Convenção Coletiva de Trabalho MTE nº  5RR000013/2022</t>
  </si>
  <si>
    <t>c) Deverá ser utilizado o salário normativo da Categoria Profissional vigente;</t>
  </si>
  <si>
    <r>
      <t xml:space="preserve">b) A planilha será calculada considerando o </t>
    </r>
    <r>
      <rPr>
        <b/>
        <sz val="10"/>
        <color rgb="FFFF0000"/>
        <rFont val="Open Sans"/>
        <family val="2"/>
      </rPr>
      <t>valor mensal</t>
    </r>
    <r>
      <rPr>
        <sz val="10"/>
        <color rgb="FFFF0000"/>
        <rFont val="Open Sans"/>
        <family val="2"/>
      </rPr>
      <t xml:space="preserve"> do empregado;</t>
    </r>
  </si>
  <si>
    <t>a) Deverá ser elaborado um quadro para cada tipo de serviço;</t>
  </si>
  <si>
    <t>Local da prestação dos serviços</t>
  </si>
  <si>
    <t>xx/xx/2022</t>
  </si>
  <si>
    <t>Data de apresentação desta proposta de preços</t>
  </si>
  <si>
    <t>RR000013/2022</t>
  </si>
  <si>
    <t xml:space="preserve">Número de registro da CCT no MTE </t>
  </si>
  <si>
    <t>Data-Base da Categoria (dia/mês/ano)</t>
  </si>
  <si>
    <t>Categoria Profissional (vinculada à execução contratual)</t>
  </si>
  <si>
    <t>Salário Normativo da Categoria Profissional</t>
  </si>
  <si>
    <t>Classificação Brasileira de Ocupações (CBO)</t>
  </si>
  <si>
    <t>Serviços operacionais</t>
  </si>
  <si>
    <t>Tipo de Serviço (mesmo serviço com características distintas)</t>
  </si>
  <si>
    <t>Dados para composição dos custos referentes a mão de obra</t>
  </si>
  <si>
    <t>PREGÃO - SR/PF/RR</t>
  </si>
  <si>
    <t>PLANILHA DA ADMINISTRAÇÃO</t>
  </si>
  <si>
    <t>PLANILHA DE CUSTOS E FORMAÇÃO DE PREÇOS</t>
  </si>
  <si>
    <t>MATERIAIS PACARAIMA</t>
  </si>
  <si>
    <t>MATERIAIS BONFIM</t>
  </si>
  <si>
    <r>
      <t>Processo SEI nº</t>
    </r>
    <r>
      <rPr>
        <sz val="10"/>
        <rFont val="Open Sans"/>
        <family val="2"/>
      </rPr>
      <t xml:space="preserve"> 08485.003481/2021-54</t>
    </r>
  </si>
  <si>
    <t>Descrição dos Fardamentos</t>
  </si>
  <si>
    <t>Quantidade Anual</t>
  </si>
  <si>
    <t>Valor unitário</t>
  </si>
  <si>
    <t xml:space="preserve">Valor total </t>
  </si>
  <si>
    <t xml:space="preserve">Valor Mensal </t>
  </si>
  <si>
    <t>Auxiliar de Limpeza</t>
  </si>
  <si>
    <t>a) As alíquotas do Imposto sobre Serviços - ISS estão previstas no art. 28 c/c art. 21, p. único, do Código Tributário de Manaus (Lei nº 1.697/1983)</t>
  </si>
  <si>
    <t>b) O valor referente a tributos foi obtido aplicando-se o percentual sobre o valor do faturamento.</t>
  </si>
  <si>
    <t>Materiais de limpeza</t>
  </si>
  <si>
    <t>Equipamentos diversos</t>
  </si>
  <si>
    <t>Uniformes</t>
  </si>
  <si>
    <t>Camisa manga curta em tecido de 100% algodão, Polybrim Light, tergal Verão ou Cedroleve, da qual constará o nome da Empresa de forma discreta.</t>
  </si>
  <si>
    <t>Calça em tecido jeans ou brim leve.</t>
  </si>
  <si>
    <t>Meias, tecido em algodão.</t>
  </si>
  <si>
    <t xml:space="preserve">Calçado: tênis, sapato baixo (tipo extremo conforto) ou botina. </t>
  </si>
  <si>
    <t xml:space="preserve">Bota de borracha. </t>
  </si>
  <si>
    <t>Par</t>
  </si>
  <si>
    <t>Crachá com cordão</t>
  </si>
  <si>
    <t>Diversos não especificados</t>
  </si>
  <si>
    <t>/pela quantidade de funcionários</t>
  </si>
  <si>
    <t>/pela quantidade de meses</t>
  </si>
  <si>
    <t>Superintendência Regional de Policia Federal e Unidade Descentralizada</t>
  </si>
  <si>
    <t>Pisos frios</t>
  </si>
  <si>
    <t>MÃO DE OBRA</t>
  </si>
  <si>
    <t>(1)
PRODUTIVIDADE
(1/M²)</t>
  </si>
  <si>
    <t>(2)
PREÇO HOMEM-MÊS
(R$)</t>
  </si>
  <si>
    <t>S U B TO TA L  (R$/M²)</t>
  </si>
  <si>
    <t>SERVENTE</t>
  </si>
  <si>
    <t>_____1_____</t>
  </si>
  <si>
    <t>Laboratorios</t>
  </si>
  <si>
    <t xml:space="preserve">TOTAL </t>
  </si>
  <si>
    <t>Almoxarifado/galpões</t>
  </si>
  <si>
    <t>Oficinas e Canil</t>
  </si>
  <si>
    <t>Banheiros</t>
  </si>
  <si>
    <t>Área com espaçoes livres</t>
  </si>
  <si>
    <t>Academia</t>
  </si>
  <si>
    <t>Estande de tiro</t>
  </si>
  <si>
    <t>Pisos pavimentados adjacentes/continguos as edificações</t>
  </si>
  <si>
    <t>Esquadrias - Faces Internas/Externas</t>
  </si>
  <si>
    <t>PRODUTIVIDADE (1/M²)</t>
  </si>
  <si>
    <t>FREQÜÊNCIA NO MÊS (HORAS)</t>
  </si>
  <si>
    <t>JORNADA DE TRABALHO NO MÊS (HORAS)</t>
  </si>
  <si>
    <t>(1x2x3) Ki****</t>
  </si>
  <si>
    <t>PREÇO HOMEM-MÊS (R$)</t>
  </si>
  <si>
    <t>SUB- TOTAL (R$/M²)</t>
  </si>
  <si>
    <r>
      <t>_</t>
    </r>
    <r>
      <rPr>
        <u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>__</t>
    </r>
  </si>
  <si>
    <t>8***</t>
  </si>
  <si>
    <r>
      <t>__</t>
    </r>
    <r>
      <rPr>
        <u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>__</t>
    </r>
  </si>
  <si>
    <t>300*</t>
  </si>
  <si>
    <t>Fachadas Envidraçadas</t>
  </si>
  <si>
    <t>FREQÜÊNCIA
NO
SEMESTRE
(HORAS)</t>
  </si>
  <si>
    <t>DELEGACIA DE PACARAIMA</t>
  </si>
  <si>
    <t>Varrições e arruamentos</t>
  </si>
  <si>
    <t>Esquadrias - Faces Externa sem Exposição  a risco</t>
  </si>
  <si>
    <t>Face Interna</t>
  </si>
  <si>
    <t>DELEGACIA DA POLICIA FEDERAL EM BONFIM</t>
  </si>
  <si>
    <t>DETALHAMENTO DOS VALORES</t>
  </si>
  <si>
    <t>TIPO DE ÁREA FÍSICA</t>
  </si>
  <si>
    <t>MEDIDAS DAS ÁREAS</t>
  </si>
  <si>
    <t>PRODUTIVIDADE (M²)</t>
  </si>
  <si>
    <t>QUANT. DE FUNCIONÁRIOS</t>
  </si>
  <si>
    <t>VALORES (R$)</t>
  </si>
  <si>
    <t>M²</t>
  </si>
  <si>
    <t>MENSAL</t>
  </si>
  <si>
    <t>ANUAL</t>
  </si>
  <si>
    <t>Área Interna</t>
  </si>
  <si>
    <t>Pisos Frios</t>
  </si>
  <si>
    <t>Almoxarifados/Galpões</t>
  </si>
  <si>
    <t>Oficinas e canil</t>
  </si>
  <si>
    <t>Área com espações livres</t>
  </si>
  <si>
    <t>Área Externa</t>
  </si>
  <si>
    <t>Esquadrias Externas</t>
  </si>
  <si>
    <t>Face externa sem exposição a situação de risco</t>
  </si>
  <si>
    <t>Fachada Envidracada</t>
  </si>
  <si>
    <t>QUANTIDADE TOTAL DE FUNCIONÁRIOS</t>
  </si>
  <si>
    <t>VALOR TOTAL MENSAL DA CONTRATAÇÃO</t>
  </si>
  <si>
    <t>VALOR TOTAL ANUAL DA CONTRATAÇÃO</t>
  </si>
  <si>
    <t>DELEGACIA DA POLICIA FEDERAL - PACARAIMA</t>
  </si>
  <si>
    <t>Varrição de passeiios e arruamentos</t>
  </si>
  <si>
    <t xml:space="preserve">Esquadrias </t>
  </si>
  <si>
    <t>DELEGACIA DA POLICIA FEDERAL - BONFIM</t>
  </si>
  <si>
    <t>Nota:</t>
  </si>
  <si>
    <t>Cumpre salientar que na planilha da administração o valor mensal dos equipamentos foi estimado com vida útil de 60 meses, podendo, portanto, a contratada utilizar a metodologia de depreciação mensal e custos de manutenção mensal, desde que demostre sua memória de cálculo, a exemplo: Manutenção de Equipamentos 0,5% a.m, depreciação em 8 anos de vida e residual 20%, com base no o Manual de Custos Rodoviários do DNIT​.</t>
  </si>
  <si>
    <t>Periodicidade</t>
  </si>
  <si>
    <t>Vida útil Estimada</t>
  </si>
  <si>
    <t>a) As alíquotas do Imposto sobre Serviços - ISS estão previstas no Código Tributário do Município de Boa Vista-RR (Lei Complementar Nº 1223 DE 29/12/2009)</t>
  </si>
  <si>
    <t>a) As alíquotas do Imposto sobre Serviços - ISS estão previstas no Código Tributário do Município do Bonfim-RR (Lei nº 124/2010, de 01 de dezembro de 2010).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</si>
</sst>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%"/>
    <numFmt numFmtId="166" formatCode="#,##0_ ;[Red]\-#,##0\ "/>
    <numFmt numFmtId="167" formatCode="_(&quot;R$ &quot;* #,##0.00_);_(&quot;R$ &quot;* \(#,##0.00\);_(&quot;R$ &quot;* &quot;-&quot;??_);_(@_)"/>
    <numFmt numFmtId="168" formatCode="0.000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b/>
      <sz val="10"/>
      <color rgb="FFFF0000"/>
      <name val="Open Sans"/>
      <family val="2"/>
    </font>
    <font>
      <sz val="10"/>
      <color rgb="FFFF0000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imes New Roman"/>
      <family val="1"/>
    </font>
    <font>
      <b/>
      <sz val="10"/>
      <name val="Arial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Open Sans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u/>
      <sz val="11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CC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1" fillId="0" borderId="0"/>
    <xf numFmtId="0" fontId="21" fillId="0" borderId="0"/>
    <xf numFmtId="167" fontId="19" fillId="0" borderId="0" applyFont="0" applyFill="0" applyBorder="0" applyAlignment="0" applyProtection="0"/>
  </cellStyleXfs>
  <cellXfs count="304">
    <xf numFmtId="0" fontId="0" fillId="0" borderId="0" xfId="0"/>
    <xf numFmtId="0" fontId="0" fillId="0" borderId="0" xfId="0" applyAlignment="1">
      <alignment wrapText="1"/>
    </xf>
    <xf numFmtId="44" fontId="0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0" fillId="0" borderId="0" xfId="1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4" fontId="0" fillId="0" borderId="1" xfId="0" applyNumberFormat="1" applyBorder="1" applyAlignment="1">
      <alignment vertical="center" wrapText="1"/>
    </xf>
    <xf numFmtId="44" fontId="0" fillId="0" borderId="0" xfId="1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44" fontId="0" fillId="0" borderId="0" xfId="1" applyFont="1" applyBorder="1" applyAlignment="1">
      <alignment horizontal="center" vertical="center" wrapText="1"/>
    </xf>
    <xf numFmtId="44" fontId="0" fillId="3" borderId="1" xfId="0" applyNumberFormat="1" applyFill="1" applyBorder="1" applyAlignment="1">
      <alignment horizontal="center" vertical="center" wrapText="1"/>
    </xf>
    <xf numFmtId="44" fontId="0" fillId="3" borderId="1" xfId="1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2" fillId="2" borderId="1" xfId="1" applyFont="1" applyFill="1" applyBorder="1" applyAlignment="1">
      <alignment horizontal="center" vertical="center" wrapText="1"/>
    </xf>
    <xf numFmtId="44" fontId="1" fillId="3" borderId="0" xfId="1" applyFont="1" applyFill="1" applyBorder="1" applyAlignment="1">
      <alignment vertical="center" wrapText="1"/>
    </xf>
    <xf numFmtId="44" fontId="1" fillId="3" borderId="0" xfId="1" applyFont="1" applyFill="1" applyBorder="1" applyAlignment="1">
      <alignment horizontal="center" vertical="center" wrapText="1"/>
    </xf>
    <xf numFmtId="0" fontId="1" fillId="3" borderId="0" xfId="1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44" fontId="0" fillId="3" borderId="1" xfId="0" applyNumberFormat="1" applyFill="1" applyBorder="1" applyAlignment="1">
      <alignment vertical="center" wrapText="1"/>
    </xf>
    <xf numFmtId="44" fontId="1" fillId="3" borderId="1" xfId="1" applyFont="1" applyFill="1" applyBorder="1" applyAlignment="1">
      <alignment horizontal="center" vertical="center" wrapText="1"/>
    </xf>
    <xf numFmtId="0" fontId="1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3" borderId="1" xfId="1" applyNumberFormat="1" applyFont="1" applyFill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0" fillId="0" borderId="1" xfId="1" quotePrefix="1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44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4" fontId="2" fillId="0" borderId="0" xfId="0" applyNumberFormat="1" applyFont="1" applyFill="1" applyBorder="1" applyAlignment="1">
      <alignment vertical="center" wrapText="1"/>
    </xf>
    <xf numFmtId="44" fontId="0" fillId="0" borderId="0" xfId="1" applyFont="1" applyFill="1" applyBorder="1" applyAlignment="1">
      <alignment vertical="center" wrapText="1"/>
    </xf>
    <xf numFmtId="44" fontId="2" fillId="3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44" fontId="0" fillId="0" borderId="0" xfId="0" applyNumberFormat="1" applyFill="1" applyBorder="1" applyAlignment="1">
      <alignment horizontal="center" vertical="center" wrapText="1"/>
    </xf>
    <xf numFmtId="44" fontId="0" fillId="0" borderId="0" xfId="0" applyNumberFormat="1" applyFill="1" applyBorder="1" applyAlignment="1">
      <alignment wrapText="1"/>
    </xf>
    <xf numFmtId="44" fontId="0" fillId="0" borderId="0" xfId="0" applyNumberFormat="1" applyFill="1" applyBorder="1" applyAlignment="1">
      <alignment vertical="center" wrapText="1"/>
    </xf>
    <xf numFmtId="0" fontId="5" fillId="3" borderId="0" xfId="0" applyFont="1" applyFill="1"/>
    <xf numFmtId="0" fontId="5" fillId="3" borderId="1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7" fontId="9" fillId="3" borderId="1" xfId="2" applyNumberFormat="1" applyFont="1" applyFill="1" applyBorder="1" applyAlignment="1">
      <alignment vertical="center" wrapText="1"/>
    </xf>
    <xf numFmtId="10" fontId="5" fillId="3" borderId="1" xfId="3" applyNumberFormat="1" applyFont="1" applyFill="1" applyBorder="1" applyAlignment="1">
      <alignment horizontal="center" vertical="center" wrapText="1"/>
    </xf>
    <xf numFmtId="7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7" fontId="6" fillId="3" borderId="1" xfId="0" applyNumberFormat="1" applyFont="1" applyFill="1" applyBorder="1" applyAlignment="1">
      <alignment horizontal="right" vertical="center" wrapText="1"/>
    </xf>
    <xf numFmtId="7" fontId="5" fillId="0" borderId="1" xfId="2" applyNumberFormat="1" applyFont="1" applyBorder="1" applyAlignment="1">
      <alignment horizontal="right" vertical="center" wrapText="1"/>
    </xf>
    <xf numFmtId="165" fontId="5" fillId="3" borderId="1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7" fontId="5" fillId="3" borderId="1" xfId="2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8" fillId="3" borderId="0" xfId="0" applyFont="1" applyFill="1" applyAlignment="1">
      <alignment vertical="center"/>
    </xf>
    <xf numFmtId="7" fontId="9" fillId="3" borderId="0" xfId="0" applyNumberFormat="1" applyFont="1" applyFill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8" fontId="10" fillId="3" borderId="1" xfId="0" applyNumberFormat="1" applyFont="1" applyFill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 wrapText="1"/>
    </xf>
    <xf numFmtId="7" fontId="5" fillId="3" borderId="1" xfId="0" applyNumberFormat="1" applyFont="1" applyFill="1" applyBorder="1" applyAlignment="1">
      <alignment horizontal="right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10" fontId="8" fillId="3" borderId="1" xfId="3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10" fontId="8" fillId="3" borderId="1" xfId="0" applyNumberFormat="1" applyFont="1" applyFill="1" applyBorder="1" applyAlignment="1">
      <alignment horizontal="center" vertical="center" wrapText="1"/>
    </xf>
    <xf numFmtId="165" fontId="10" fillId="3" borderId="1" xfId="3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/>
    </xf>
    <xf numFmtId="7" fontId="6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/>
    </xf>
    <xf numFmtId="0" fontId="6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7" fontId="10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7" fontId="10" fillId="3" borderId="1" xfId="2" applyNumberFormat="1" applyFont="1" applyFill="1" applyBorder="1" applyAlignment="1">
      <alignment horizontal="center" vertical="center" wrapText="1"/>
    </xf>
    <xf numFmtId="7" fontId="5" fillId="3" borderId="1" xfId="2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8" fontId="7" fillId="3" borderId="1" xfId="1" applyNumberFormat="1" applyFont="1" applyFill="1" applyBorder="1" applyAlignment="1">
      <alignment horizontal="center" vertical="center"/>
    </xf>
    <xf numFmtId="44" fontId="7" fillId="3" borderId="1" xfId="1" applyFont="1" applyFill="1" applyBorder="1" applyAlignment="1">
      <alignment horizontal="center" vertical="center"/>
    </xf>
    <xf numFmtId="0" fontId="5" fillId="3" borderId="0" xfId="0" applyFont="1" applyFill="1" applyBorder="1"/>
    <xf numFmtId="0" fontId="15" fillId="7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center" vertical="center" wrapText="1"/>
    </xf>
    <xf numFmtId="44" fontId="16" fillId="0" borderId="9" xfId="1" applyFont="1" applyBorder="1" applyAlignment="1">
      <alignment horizontal="center" vertical="center" wrapText="1"/>
    </xf>
    <xf numFmtId="0" fontId="5" fillId="3" borderId="0" xfId="0" applyFont="1" applyFill="1" applyBorder="1" applyAlignment="1"/>
    <xf numFmtId="43" fontId="17" fillId="3" borderId="0" xfId="2" applyFont="1" applyFill="1" applyBorder="1" applyAlignment="1">
      <alignment horizontal="center" vertical="center" wrapText="1"/>
    </xf>
    <xf numFmtId="44" fontId="0" fillId="3" borderId="0" xfId="1" applyFont="1" applyFill="1" applyBorder="1"/>
    <xf numFmtId="0" fontId="16" fillId="0" borderId="10" xfId="0" applyFont="1" applyBorder="1" applyAlignment="1">
      <alignment horizontal="justify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44" fontId="16" fillId="0" borderId="1" xfId="1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justify" vertical="center" wrapText="1"/>
    </xf>
    <xf numFmtId="0" fontId="16" fillId="3" borderId="0" xfId="0" applyFont="1" applyFill="1" applyBorder="1" applyAlignment="1">
      <alignment horizontal="center" vertical="center" wrapText="1"/>
    </xf>
    <xf numFmtId="44" fontId="15" fillId="5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/>
    </xf>
    <xf numFmtId="4" fontId="16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44" fontId="0" fillId="3" borderId="0" xfId="0" applyNumberFormat="1" applyFill="1" applyBorder="1"/>
    <xf numFmtId="0" fontId="0" fillId="3" borderId="0" xfId="0" applyFill="1" applyBorder="1" applyAlignment="1">
      <alignment vertical="center"/>
    </xf>
    <xf numFmtId="44" fontId="0" fillId="3" borderId="0" xfId="1" applyFont="1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left" vertical="center" wrapText="1"/>
    </xf>
    <xf numFmtId="44" fontId="16" fillId="3" borderId="0" xfId="1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wrapText="1"/>
    </xf>
    <xf numFmtId="44" fontId="5" fillId="3" borderId="0" xfId="1" applyFont="1" applyFill="1" applyBorder="1" applyAlignment="1">
      <alignment horizontal="center"/>
    </xf>
    <xf numFmtId="44" fontId="5" fillId="3" borderId="0" xfId="1" applyFont="1" applyFill="1" applyBorder="1"/>
    <xf numFmtId="0" fontId="6" fillId="3" borderId="0" xfId="0" applyFont="1" applyFill="1" applyBorder="1" applyAlignment="1">
      <alignment vertical="center" wrapText="1"/>
    </xf>
    <xf numFmtId="7" fontId="8" fillId="3" borderId="1" xfId="0" applyNumberFormat="1" applyFont="1" applyFill="1" applyBorder="1" applyAlignment="1">
      <alignment horizontal="center" vertical="center" wrapText="1"/>
    </xf>
    <xf numFmtId="44" fontId="16" fillId="0" borderId="10" xfId="1" applyFont="1" applyFill="1" applyBorder="1" applyAlignment="1">
      <alignment horizontal="center" vertical="center" wrapText="1"/>
    </xf>
    <xf numFmtId="44" fontId="5" fillId="3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44" fontId="16" fillId="3" borderId="0" xfId="0" applyNumberFormat="1" applyFont="1" applyFill="1" applyBorder="1" applyAlignment="1">
      <alignment horizontal="center" vertical="center" wrapText="1"/>
    </xf>
    <xf numFmtId="166" fontId="20" fillId="0" borderId="0" xfId="5" applyNumberFormat="1" applyFont="1"/>
    <xf numFmtId="0" fontId="4" fillId="0" borderId="12" xfId="5" applyFont="1" applyBorder="1" applyAlignment="1">
      <alignment horizontal="center" vertical="center" wrapText="1"/>
    </xf>
    <xf numFmtId="167" fontId="22" fillId="0" borderId="13" xfId="7" applyFont="1" applyFill="1" applyBorder="1" applyAlignment="1">
      <alignment vertical="center" wrapText="1"/>
    </xf>
    <xf numFmtId="0" fontId="20" fillId="0" borderId="14" xfId="5" applyFont="1" applyBorder="1" applyAlignment="1">
      <alignment horizontal="center"/>
    </xf>
    <xf numFmtId="0" fontId="20" fillId="0" borderId="15" xfId="5" applyFont="1" applyBorder="1" applyAlignment="1">
      <alignment horizontal="center"/>
    </xf>
    <xf numFmtId="0" fontId="20" fillId="0" borderId="16" xfId="5" applyFont="1" applyBorder="1" applyAlignment="1">
      <alignment horizontal="center"/>
    </xf>
    <xf numFmtId="0" fontId="20" fillId="0" borderId="0" xfId="5" applyFont="1"/>
    <xf numFmtId="0" fontId="24" fillId="0" borderId="21" xfId="6" applyFont="1" applyBorder="1" applyAlignment="1">
      <alignment horizontal="center" vertical="center" wrapText="1"/>
    </xf>
    <xf numFmtId="166" fontId="20" fillId="0" borderId="0" xfId="5" applyNumberFormat="1" applyFont="1" applyAlignment="1">
      <alignment vertical="center"/>
    </xf>
    <xf numFmtId="168" fontId="20" fillId="0" borderId="0" xfId="5" applyNumberFormat="1" applyFont="1" applyAlignment="1">
      <alignment vertical="center"/>
    </xf>
    <xf numFmtId="0" fontId="24" fillId="0" borderId="23" xfId="6" applyFont="1" applyBorder="1" applyAlignment="1">
      <alignment horizontal="center" vertical="center" wrapText="1"/>
    </xf>
    <xf numFmtId="167" fontId="22" fillId="0" borderId="12" xfId="7" applyFont="1" applyFill="1" applyBorder="1" applyAlignment="1">
      <alignment vertical="center" wrapText="1"/>
    </xf>
    <xf numFmtId="7" fontId="5" fillId="3" borderId="0" xfId="0" applyNumberFormat="1" applyFont="1" applyFill="1"/>
    <xf numFmtId="0" fontId="20" fillId="3" borderId="0" xfId="6" applyFont="1" applyFill="1"/>
    <xf numFmtId="0" fontId="27" fillId="3" borderId="12" xfId="6" applyFont="1" applyFill="1" applyBorder="1" applyAlignment="1">
      <alignment horizontal="center" vertical="center" wrapText="1"/>
    </xf>
    <xf numFmtId="0" fontId="20" fillId="3" borderId="12" xfId="6" applyFont="1" applyFill="1" applyBorder="1" applyAlignment="1">
      <alignment horizontal="center" vertical="center"/>
    </xf>
    <xf numFmtId="0" fontId="20" fillId="3" borderId="12" xfId="6" applyFont="1" applyFill="1" applyBorder="1" applyAlignment="1">
      <alignment horizontal="left" vertical="center" wrapText="1"/>
    </xf>
    <xf numFmtId="4" fontId="20" fillId="3" borderId="12" xfId="7" applyNumberFormat="1" applyFont="1" applyFill="1" applyBorder="1" applyAlignment="1">
      <alignment horizontal="center" vertical="center" wrapText="1"/>
    </xf>
    <xf numFmtId="3" fontId="20" fillId="3" borderId="12" xfId="6" applyNumberFormat="1" applyFont="1" applyFill="1" applyBorder="1" applyAlignment="1">
      <alignment horizontal="center" vertical="center" wrapText="1"/>
    </xf>
    <xf numFmtId="2" fontId="20" fillId="3" borderId="12" xfId="6" applyNumberFormat="1" applyFont="1" applyFill="1" applyBorder="1" applyAlignment="1">
      <alignment horizontal="center" vertical="center" wrapText="1"/>
    </xf>
    <xf numFmtId="167" fontId="20" fillId="3" borderId="12" xfId="7" applyFont="1" applyFill="1" applyBorder="1" applyAlignment="1">
      <alignment horizontal="left" vertical="center" wrapText="1"/>
    </xf>
    <xf numFmtId="167" fontId="20" fillId="3" borderId="12" xfId="7" applyFont="1" applyFill="1" applyBorder="1" applyAlignment="1">
      <alignment horizontal="center" vertical="center" wrapText="1"/>
    </xf>
    <xf numFmtId="43" fontId="20" fillId="3" borderId="0" xfId="6" applyNumberFormat="1" applyFont="1" applyFill="1"/>
    <xf numFmtId="0" fontId="20" fillId="3" borderId="12" xfId="6" applyFont="1" applyFill="1" applyBorder="1" applyAlignment="1">
      <alignment horizontal="left"/>
    </xf>
    <xf numFmtId="0" fontId="20" fillId="0" borderId="12" xfId="6" applyFont="1" applyFill="1" applyBorder="1" applyAlignment="1">
      <alignment horizontal="center" vertical="center"/>
    </xf>
    <xf numFmtId="0" fontId="20" fillId="0" borderId="12" xfId="6" applyFont="1" applyFill="1" applyBorder="1" applyAlignment="1">
      <alignment horizontal="left" vertical="center" wrapText="1"/>
    </xf>
    <xf numFmtId="4" fontId="20" fillId="0" borderId="12" xfId="7" applyNumberFormat="1" applyFont="1" applyFill="1" applyBorder="1" applyAlignment="1">
      <alignment horizontal="center" vertical="center" wrapText="1"/>
    </xf>
    <xf numFmtId="3" fontId="20" fillId="0" borderId="12" xfId="6" applyNumberFormat="1" applyFont="1" applyFill="1" applyBorder="1" applyAlignment="1">
      <alignment horizontal="center" vertical="center" wrapText="1"/>
    </xf>
    <xf numFmtId="2" fontId="20" fillId="0" borderId="12" xfId="6" applyNumberFormat="1" applyFont="1" applyFill="1" applyBorder="1" applyAlignment="1">
      <alignment horizontal="center" vertical="center" wrapText="1"/>
    </xf>
    <xf numFmtId="167" fontId="20" fillId="0" borderId="12" xfId="7" applyFont="1" applyFill="1" applyBorder="1" applyAlignment="1">
      <alignment horizontal="center" vertical="center" wrapText="1"/>
    </xf>
    <xf numFmtId="2" fontId="26" fillId="3" borderId="12" xfId="6" applyNumberFormat="1" applyFont="1" applyFill="1" applyBorder="1" applyAlignment="1">
      <alignment horizontal="center" vertical="center"/>
    </xf>
    <xf numFmtId="44" fontId="20" fillId="3" borderId="0" xfId="6" applyNumberFormat="1" applyFont="1" applyFill="1"/>
    <xf numFmtId="167" fontId="26" fillId="3" borderId="12" xfId="7" applyFont="1" applyFill="1" applyBorder="1" applyAlignment="1">
      <alignment horizontal="center" vertical="center"/>
    </xf>
    <xf numFmtId="44" fontId="26" fillId="3" borderId="12" xfId="7" applyNumberFormat="1" applyFont="1" applyFill="1" applyBorder="1" applyAlignment="1">
      <alignment horizontal="center" vertical="center" wrapText="1"/>
    </xf>
    <xf numFmtId="2" fontId="20" fillId="3" borderId="0" xfId="6" applyNumberFormat="1" applyFont="1" applyFill="1"/>
    <xf numFmtId="167" fontId="26" fillId="3" borderId="0" xfId="7" applyFont="1" applyFill="1" applyBorder="1"/>
    <xf numFmtId="0" fontId="26" fillId="3" borderId="0" xfId="6" applyFont="1" applyFill="1" applyAlignment="1">
      <alignment horizontal="center"/>
    </xf>
    <xf numFmtId="167" fontId="20" fillId="0" borderId="0" xfId="7" applyFont="1"/>
    <xf numFmtId="0" fontId="22" fillId="0" borderId="14" xfId="6" applyFont="1" applyBorder="1" applyAlignment="1">
      <alignment horizontal="center" vertical="center" wrapText="1"/>
    </xf>
    <xf numFmtId="0" fontId="22" fillId="0" borderId="15" xfId="6" applyFont="1" applyBorder="1" applyAlignment="1">
      <alignment horizontal="center" vertical="center" wrapText="1"/>
    </xf>
    <xf numFmtId="0" fontId="20" fillId="0" borderId="1" xfId="5" applyFont="1" applyBorder="1" applyAlignment="1">
      <alignment horizontal="center"/>
    </xf>
    <xf numFmtId="0" fontId="22" fillId="0" borderId="16" xfId="6" applyFont="1" applyBorder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0" fontId="26" fillId="3" borderId="12" xfId="6" applyFont="1" applyFill="1" applyBorder="1" applyAlignment="1">
      <alignment horizontal="center" vertical="center"/>
    </xf>
    <xf numFmtId="0" fontId="27" fillId="3" borderId="12" xfId="6" applyFont="1" applyFill="1" applyBorder="1" applyAlignment="1">
      <alignment horizontal="center" vertical="center" wrapText="1"/>
    </xf>
    <xf numFmtId="0" fontId="26" fillId="3" borderId="12" xfId="6" applyFont="1" applyFill="1" applyBorder="1" applyAlignment="1">
      <alignment horizontal="center" vertical="center" wrapText="1"/>
    </xf>
    <xf numFmtId="0" fontId="20" fillId="3" borderId="12" xfId="6" applyFont="1" applyFill="1" applyBorder="1" applyAlignment="1">
      <alignment horizontal="center" vertical="center"/>
    </xf>
    <xf numFmtId="0" fontId="22" fillId="0" borderId="12" xfId="6" applyFont="1" applyBorder="1" applyAlignment="1">
      <alignment horizontal="center" vertical="center" wrapText="1"/>
    </xf>
    <xf numFmtId="0" fontId="23" fillId="0" borderId="13" xfId="5" applyFont="1" applyBorder="1" applyAlignment="1">
      <alignment horizontal="center" vertical="center" wrapText="1"/>
    </xf>
    <xf numFmtId="167" fontId="22" fillId="0" borderId="12" xfId="7" applyFont="1" applyFill="1" applyBorder="1" applyAlignment="1">
      <alignment horizontal="center" vertical="center" wrapText="1"/>
    </xf>
    <xf numFmtId="167" fontId="22" fillId="0" borderId="13" xfId="7" applyFont="1" applyFill="1" applyBorder="1" applyAlignment="1">
      <alignment horizontal="center" vertical="center" wrapText="1"/>
    </xf>
    <xf numFmtId="167" fontId="22" fillId="0" borderId="11" xfId="7" applyFont="1" applyFill="1" applyBorder="1" applyAlignment="1">
      <alignment horizontal="center" vertical="center" wrapText="1"/>
    </xf>
    <xf numFmtId="3" fontId="4" fillId="0" borderId="11" xfId="5" applyNumberFormat="1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0" fontId="4" fillId="0" borderId="4" xfId="4" applyFont="1" applyBorder="1" applyAlignment="1">
      <alignment horizontal="center" wrapText="1"/>
    </xf>
    <xf numFmtId="0" fontId="4" fillId="0" borderId="3" xfId="4" applyFont="1" applyBorder="1" applyAlignment="1">
      <alignment horizontal="center" wrapText="1"/>
    </xf>
    <xf numFmtId="0" fontId="4" fillId="0" borderId="2" xfId="4" applyFont="1" applyBorder="1" applyAlignment="1">
      <alignment horizontal="center" wrapText="1"/>
    </xf>
    <xf numFmtId="0" fontId="4" fillId="0" borderId="11" xfId="6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 wrapText="1"/>
    </xf>
    <xf numFmtId="0" fontId="22" fillId="0" borderId="13" xfId="6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4" xfId="5" applyFont="1" applyBorder="1" applyAlignment="1">
      <alignment horizontal="center" vertical="center" wrapText="1"/>
    </xf>
    <xf numFmtId="0" fontId="20" fillId="0" borderId="14" xfId="5" applyFont="1" applyBorder="1" applyAlignment="1">
      <alignment horizontal="center"/>
    </xf>
    <xf numFmtId="0" fontId="20" fillId="0" borderId="15" xfId="5" applyFont="1" applyBorder="1" applyAlignment="1">
      <alignment horizontal="center"/>
    </xf>
    <xf numFmtId="0" fontId="20" fillId="0" borderId="16" xfId="5" applyFont="1" applyBorder="1" applyAlignment="1">
      <alignment horizontal="center"/>
    </xf>
    <xf numFmtId="0" fontId="22" fillId="0" borderId="17" xfId="6" applyFont="1" applyBorder="1" applyAlignment="1">
      <alignment horizontal="center" vertical="center" wrapText="1"/>
    </xf>
    <xf numFmtId="0" fontId="22" fillId="0" borderId="18" xfId="6" applyFont="1" applyBorder="1" applyAlignment="1">
      <alignment horizontal="center" vertical="center" wrapText="1"/>
    </xf>
    <xf numFmtId="0" fontId="22" fillId="0" borderId="20" xfId="6" applyFont="1" applyBorder="1" applyAlignment="1">
      <alignment horizontal="center" vertical="center" wrapText="1"/>
    </xf>
    <xf numFmtId="0" fontId="22" fillId="0" borderId="21" xfId="6" applyFont="1" applyBorder="1" applyAlignment="1">
      <alignment horizontal="center" vertical="center" wrapText="1"/>
    </xf>
    <xf numFmtId="0" fontId="22" fillId="0" borderId="22" xfId="6" applyFont="1" applyBorder="1" applyAlignment="1">
      <alignment horizontal="center" vertical="center" wrapText="1"/>
    </xf>
    <xf numFmtId="0" fontId="22" fillId="0" borderId="23" xfId="6" applyFont="1" applyBorder="1" applyAlignment="1">
      <alignment horizontal="center" vertical="center" wrapText="1"/>
    </xf>
    <xf numFmtId="0" fontId="22" fillId="0" borderId="19" xfId="6" applyFont="1" applyBorder="1" applyAlignment="1">
      <alignment horizontal="center" vertical="center" wrapText="1"/>
    </xf>
    <xf numFmtId="0" fontId="22" fillId="0" borderId="11" xfId="6" applyFont="1" applyBorder="1" applyAlignment="1">
      <alignment horizontal="center" vertical="center" wrapText="1"/>
    </xf>
    <xf numFmtId="167" fontId="22" fillId="0" borderId="19" xfId="7" applyFont="1" applyFill="1" applyBorder="1" applyAlignment="1">
      <alignment horizontal="center" vertical="center" wrapText="1"/>
    </xf>
    <xf numFmtId="0" fontId="24" fillId="0" borderId="17" xfId="6" applyFont="1" applyBorder="1" applyAlignment="1">
      <alignment horizontal="center" vertical="center" wrapText="1"/>
    </xf>
    <xf numFmtId="0" fontId="24" fillId="0" borderId="18" xfId="6" applyFont="1" applyBorder="1" applyAlignment="1">
      <alignment horizontal="center" vertical="center" wrapText="1"/>
    </xf>
    <xf numFmtId="0" fontId="24" fillId="0" borderId="22" xfId="6" applyFont="1" applyBorder="1" applyAlignment="1">
      <alignment horizontal="center" vertical="center" wrapText="1"/>
    </xf>
    <xf numFmtId="0" fontId="24" fillId="0" borderId="23" xfId="6" applyFont="1" applyBorder="1" applyAlignment="1">
      <alignment horizontal="center" vertical="center" wrapText="1"/>
    </xf>
    <xf numFmtId="0" fontId="24" fillId="0" borderId="13" xfId="6" applyFont="1" applyBorder="1" applyAlignment="1">
      <alignment horizontal="center" vertical="center" wrapText="1"/>
    </xf>
    <xf numFmtId="0" fontId="24" fillId="0" borderId="11" xfId="6" applyFont="1" applyBorder="1" applyAlignment="1">
      <alignment horizontal="center" vertical="center" wrapText="1"/>
    </xf>
    <xf numFmtId="168" fontId="20" fillId="0" borderId="13" xfId="6" applyNumberFormat="1" applyFont="1" applyBorder="1" applyAlignment="1">
      <alignment horizontal="center" vertical="center" wrapText="1"/>
    </xf>
    <xf numFmtId="168" fontId="20" fillId="0" borderId="11" xfId="6" applyNumberFormat="1" applyFont="1" applyBorder="1" applyAlignment="1">
      <alignment horizontal="center" vertical="center" wrapText="1"/>
    </xf>
    <xf numFmtId="0" fontId="22" fillId="0" borderId="14" xfId="6" applyFont="1" applyBorder="1" applyAlignment="1">
      <alignment horizontal="center" vertical="center" wrapText="1"/>
    </xf>
    <xf numFmtId="0" fontId="22" fillId="0" borderId="15" xfId="6" applyFont="1" applyBorder="1" applyAlignment="1">
      <alignment horizontal="center" vertical="center" wrapText="1"/>
    </xf>
    <xf numFmtId="0" fontId="22" fillId="0" borderId="16" xfId="6" applyFont="1" applyBorder="1" applyAlignment="1">
      <alignment horizontal="center" vertical="center" wrapText="1"/>
    </xf>
    <xf numFmtId="0" fontId="4" fillId="0" borderId="15" xfId="5" applyFont="1" applyBorder="1" applyAlignment="1">
      <alignment horizontal="center" vertical="center" wrapText="1"/>
    </xf>
    <xf numFmtId="0" fontId="4" fillId="0" borderId="16" xfId="5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7" fontId="6" fillId="3" borderId="1" xfId="0" applyNumberFormat="1" applyFont="1" applyFill="1" applyBorder="1" applyAlignment="1">
      <alignment horizontal="center" vertical="center" wrapText="1"/>
    </xf>
    <xf numFmtId="7" fontId="5" fillId="3" borderId="1" xfId="0" applyNumberFormat="1" applyFont="1" applyFill="1" applyBorder="1" applyAlignment="1">
      <alignment horizontal="center" vertical="center" wrapText="1"/>
    </xf>
    <xf numFmtId="7" fontId="6" fillId="5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  <xf numFmtId="0" fontId="6" fillId="6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right" vertical="center"/>
    </xf>
    <xf numFmtId="164" fontId="10" fillId="3" borderId="2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right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justify" vertical="center"/>
    </xf>
    <xf numFmtId="0" fontId="6" fillId="3" borderId="7" xfId="0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right" vertical="center"/>
    </xf>
    <xf numFmtId="0" fontId="9" fillId="3" borderId="7" xfId="0" applyFont="1" applyFill="1" applyBorder="1" applyAlignment="1">
      <alignment horizontal="right" vertical="center"/>
    </xf>
    <xf numFmtId="7" fontId="10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wrapText="1"/>
    </xf>
    <xf numFmtId="0" fontId="8" fillId="3" borderId="0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/>
    </xf>
    <xf numFmtId="7" fontId="6" fillId="3" borderId="1" xfId="2" applyNumberFormat="1" applyFont="1" applyFill="1" applyBorder="1" applyAlignment="1">
      <alignment horizontal="center" vertical="center" wrapText="1"/>
    </xf>
    <xf numFmtId="7" fontId="10" fillId="3" borderId="2" xfId="2" applyNumberFormat="1" applyFont="1" applyFill="1" applyBorder="1" applyAlignment="1">
      <alignment horizontal="center" vertical="center" wrapText="1"/>
    </xf>
    <xf numFmtId="7" fontId="10" fillId="3" borderId="1" xfId="2" applyNumberFormat="1" applyFont="1" applyFill="1" applyBorder="1" applyAlignment="1">
      <alignment horizontal="center" vertical="center" wrapText="1"/>
    </xf>
    <xf numFmtId="7" fontId="10" fillId="3" borderId="3" xfId="2" applyNumberFormat="1" applyFont="1" applyFill="1" applyBorder="1" applyAlignment="1">
      <alignment horizontal="center" vertical="center" wrapText="1"/>
    </xf>
    <xf numFmtId="8" fontId="5" fillId="3" borderId="3" xfId="0" applyNumberFormat="1" applyFont="1" applyFill="1" applyBorder="1" applyAlignment="1">
      <alignment horizontal="center" vertical="center"/>
    </xf>
    <xf numFmtId="8" fontId="5" fillId="3" borderId="2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7" fontId="5" fillId="3" borderId="2" xfId="2" applyNumberFormat="1" applyFont="1" applyFill="1" applyBorder="1" applyAlignment="1">
      <alignment horizontal="center" vertical="center" wrapText="1"/>
    </xf>
    <xf numFmtId="7" fontId="5" fillId="3" borderId="1" xfId="2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/>
    </xf>
    <xf numFmtId="0" fontId="9" fillId="3" borderId="0" xfId="0" applyFont="1" applyFill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/>
    </xf>
    <xf numFmtId="4" fontId="14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/>
    </xf>
    <xf numFmtId="0" fontId="9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</cellXfs>
  <cellStyles count="8">
    <cellStyle name="Moeda" xfId="1" builtinId="4"/>
    <cellStyle name="Moeda 2" xfId="7" xr:uid="{84DECA17-DAE8-4D9C-9450-8B3A42718D25}"/>
    <cellStyle name="Normal" xfId="0" builtinId="0"/>
    <cellStyle name="Normal 12" xfId="5" xr:uid="{20813EAF-AC32-44F9-9D8F-1A533360CFEF}"/>
    <cellStyle name="Normal 2" xfId="6" xr:uid="{C838E198-6E9C-4925-AD1D-0DB633B02F72}"/>
    <cellStyle name="Normal 4" xfId="4" xr:uid="{AED0CB0E-8A61-43CB-ABBF-5DB1C4BB7DBF}"/>
    <cellStyle name="Porcentagem" xfId="3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TERMO%20DE%20REFERENCIA\TERMO%20DE%20REFERENCIA%202020\SERVI&#199;O%20HIGIENIZA&#199;&#195;O.%20EDIFICIO%20DE%20INTERNA&#199;&#195;O\Planilha_Limpeza_e_Higienizacao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nald.rrr\Desktop\Processo%20Limpeza\Planilha%20de%20Custos%20-%20PF%20Roraima%20%20-%20Sara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sso a Passo"/>
      <sheetName val="Sumário"/>
      <sheetName val="Resumo"/>
      <sheetName val="Força de Trabalho"/>
      <sheetName val="Depreciação"/>
      <sheetName val="Manut. Máq. e Equip."/>
      <sheetName val="Outros Contr. Serv."/>
      <sheetName val="Publicações"/>
      <sheetName val="Almoxarifado Geral"/>
      <sheetName val="Logística"/>
      <sheetName val="Materiais de Limpeza"/>
      <sheetName val="Outros. Mat. de Cons."/>
      <sheetName val="Empresa Serv. Limpeza"/>
      <sheetName val="Relatório"/>
    </sheetNames>
    <sheetDataSet>
      <sheetData sheetId="0"/>
      <sheetData sheetId="1"/>
      <sheetData sheetId="2">
        <row r="13">
          <cell r="E13" t="str">
            <v>- Selecione -</v>
          </cell>
        </row>
        <row r="14">
          <cell r="E14" t="str">
            <v>Geral</v>
          </cell>
        </row>
        <row r="15">
          <cell r="E15" t="str">
            <v>OUTROS</v>
          </cell>
        </row>
        <row r="16">
          <cell r="E16"/>
        </row>
        <row r="17">
          <cell r="E17"/>
        </row>
        <row r="18">
          <cell r="E18"/>
        </row>
        <row r="19">
          <cell r="E19"/>
        </row>
        <row r="20">
          <cell r="E20"/>
        </row>
        <row r="21">
          <cell r="E21"/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RESUMO - BOA VISTA"/>
      <sheetName val="Planilha1"/>
      <sheetName val="QUADRO RESUMO PACARAIMA"/>
      <sheetName val="QUADRO RESUMO - BONFIM"/>
      <sheetName val="PRODUTIVIDADE"/>
      <sheetName val="PRODUTIVIDADE PACARAIMA"/>
      <sheetName val="PRODUTIVIDADE BONFIM"/>
      <sheetName val="SERVENTE DE LIMPEZA BOA VISTA"/>
      <sheetName val="SERVENTE DE LIMPEZA BONFIM"/>
      <sheetName val="SERVENTE DE LIMPEZA PACARAIMA"/>
      <sheetName val="Planilha2"/>
      <sheetName val="UNIFORMES"/>
      <sheetName val="Material - Boa Vista"/>
      <sheetName val="Material - Pacaraima"/>
      <sheetName val="Material - Bonfim"/>
    </sheetNames>
    <sheetDataSet>
      <sheetData sheetId="0">
        <row r="9">
          <cell r="D9">
            <v>2200</v>
          </cell>
        </row>
        <row r="11">
          <cell r="D11">
            <v>250</v>
          </cell>
        </row>
        <row r="12">
          <cell r="D12">
            <v>1400</v>
          </cell>
        </row>
        <row r="13">
          <cell r="D13">
            <v>1000</v>
          </cell>
        </row>
        <row r="14">
          <cell r="D14">
            <v>950</v>
          </cell>
        </row>
        <row r="16">
          <cell r="D16">
            <v>1800</v>
          </cell>
        </row>
      </sheetData>
      <sheetData sheetId="1"/>
      <sheetData sheetId="2"/>
      <sheetData sheetId="3"/>
      <sheetData sheetId="4">
        <row r="61">
          <cell r="J61">
            <v>2.8254573709119167E-4</v>
          </cell>
        </row>
        <row r="69">
          <cell r="J69">
            <v>1.0866759939689484E-4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3E270-D66D-4B2E-A477-69520CA6126F}">
  <sheetPr>
    <tabColor rgb="FFFF0000"/>
  </sheetPr>
  <dimension ref="A1:I23"/>
  <sheetViews>
    <sheetView view="pageBreakPreview" topLeftCell="A10" zoomScale="115" zoomScaleNormal="115" zoomScaleSheetLayoutView="115" workbookViewId="0">
      <selection activeCell="H19" sqref="H19"/>
    </sheetView>
  </sheetViews>
  <sheetFormatPr defaultColWidth="9.140625" defaultRowHeight="12.75" x14ac:dyDescent="0.2"/>
  <cols>
    <col min="1" max="1" width="5.42578125" style="161" bestFit="1" customWidth="1"/>
    <col min="2" max="2" width="36.85546875" style="161" customWidth="1"/>
    <col min="3" max="3" width="12.5703125" style="161" customWidth="1"/>
    <col min="4" max="4" width="15" style="161" customWidth="1"/>
    <col min="5" max="5" width="14.140625" style="161" customWidth="1"/>
    <col min="6" max="6" width="10.42578125" style="161" bestFit="1" customWidth="1"/>
    <col min="7" max="7" width="14.28515625" style="161" bestFit="1" customWidth="1"/>
    <col min="8" max="8" width="15.140625" style="161" bestFit="1" customWidth="1"/>
    <col min="9" max="9" width="14.7109375" style="161" bestFit="1" customWidth="1"/>
    <col min="10" max="10" width="14.28515625" style="161" bestFit="1" customWidth="1"/>
    <col min="11" max="11" width="15.85546875" style="161" bestFit="1" customWidth="1"/>
    <col min="12" max="16384" width="9.140625" style="161"/>
  </cols>
  <sheetData>
    <row r="1" spans="1:9" ht="13.5" thickBot="1" x14ac:dyDescent="0.25">
      <c r="A1" s="191" t="s">
        <v>354</v>
      </c>
      <c r="B1" s="191"/>
      <c r="C1" s="191"/>
      <c r="D1" s="191"/>
      <c r="E1" s="191"/>
      <c r="F1" s="191"/>
      <c r="G1" s="191"/>
      <c r="H1" s="191"/>
    </row>
    <row r="2" spans="1:9" ht="13.5" thickBot="1" x14ac:dyDescent="0.25">
      <c r="A2" s="191"/>
      <c r="B2" s="191"/>
      <c r="C2" s="191"/>
      <c r="D2" s="191"/>
      <c r="E2" s="191"/>
      <c r="F2" s="191"/>
      <c r="G2" s="191"/>
      <c r="H2" s="191"/>
    </row>
    <row r="3" spans="1:9" ht="13.5" thickBot="1" x14ac:dyDescent="0.25">
      <c r="A3" s="191" t="s">
        <v>378</v>
      </c>
      <c r="B3" s="191"/>
      <c r="C3" s="191"/>
      <c r="D3" s="191"/>
      <c r="E3" s="191"/>
      <c r="F3" s="191"/>
      <c r="G3" s="191"/>
      <c r="H3" s="191"/>
    </row>
    <row r="4" spans="1:9" ht="13.5" thickBot="1" x14ac:dyDescent="0.25">
      <c r="A4" s="191" t="s">
        <v>24</v>
      </c>
      <c r="B4" s="192" t="s">
        <v>355</v>
      </c>
      <c r="C4" s="193" t="s">
        <v>356</v>
      </c>
      <c r="D4" s="192" t="s">
        <v>357</v>
      </c>
      <c r="E4" s="192" t="s">
        <v>358</v>
      </c>
      <c r="F4" s="191" t="s">
        <v>359</v>
      </c>
      <c r="G4" s="191"/>
      <c r="H4" s="191"/>
    </row>
    <row r="5" spans="1:9" ht="43.5" customHeight="1" thickBot="1" x14ac:dyDescent="0.25">
      <c r="A5" s="191"/>
      <c r="B5" s="192"/>
      <c r="C5" s="193"/>
      <c r="D5" s="192"/>
      <c r="E5" s="192"/>
      <c r="F5" s="162" t="s">
        <v>360</v>
      </c>
      <c r="G5" s="162" t="s">
        <v>361</v>
      </c>
      <c r="H5" s="162" t="s">
        <v>362</v>
      </c>
    </row>
    <row r="6" spans="1:9" ht="13.5" thickBot="1" x14ac:dyDescent="0.25">
      <c r="A6" s="191" t="s">
        <v>363</v>
      </c>
      <c r="B6" s="191"/>
      <c r="C6" s="191"/>
      <c r="D6" s="191"/>
      <c r="E6" s="191"/>
      <c r="F6" s="191"/>
      <c r="G6" s="191"/>
      <c r="H6" s="191"/>
    </row>
    <row r="7" spans="1:9" ht="13.5" thickBot="1" x14ac:dyDescent="0.25">
      <c r="A7" s="163">
        <v>1</v>
      </c>
      <c r="B7" s="164" t="s">
        <v>364</v>
      </c>
      <c r="C7" s="165">
        <v>455</v>
      </c>
      <c r="D7" s="166">
        <v>931.66</v>
      </c>
      <c r="E7" s="167">
        <f>C7/D7</f>
        <v>0.48837558766073463</v>
      </c>
      <c r="F7" s="168">
        <f>('Auxiliar de Limpeza - BONFIM'!E212)*E7/C7</f>
        <v>6.1350012128977101</v>
      </c>
      <c r="G7" s="169">
        <f>F7*C7</f>
        <v>2791.4255518684581</v>
      </c>
      <c r="H7" s="169">
        <f>G7*12</f>
        <v>33497.106622421496</v>
      </c>
      <c r="I7" s="170"/>
    </row>
    <row r="8" spans="1:9" ht="13.5" thickBot="1" x14ac:dyDescent="0.25">
      <c r="A8" s="163">
        <v>2</v>
      </c>
      <c r="B8" s="164" t="s">
        <v>331</v>
      </c>
      <c r="C8" s="165">
        <v>18.489999999999998</v>
      </c>
      <c r="D8" s="166">
        <v>200</v>
      </c>
      <c r="E8" s="167">
        <f>C8/D8</f>
        <v>9.2449999999999991E-2</v>
      </c>
      <c r="F8" s="168">
        <f>'Auxiliar de Limpeza - BONFIM'!E212*E8/C8</f>
        <v>28.578676150041399</v>
      </c>
      <c r="G8" s="169">
        <f>F8*C8</f>
        <v>528.4197220142654</v>
      </c>
      <c r="H8" s="169">
        <f>G8*12</f>
        <v>6341.0366641711844</v>
      </c>
      <c r="I8" s="170"/>
    </row>
    <row r="9" spans="1:9" ht="12.75" customHeight="1" thickBot="1" x14ac:dyDescent="0.25">
      <c r="A9" s="193" t="s">
        <v>368</v>
      </c>
      <c r="B9" s="193"/>
      <c r="C9" s="193"/>
      <c r="D9" s="193"/>
      <c r="E9" s="193"/>
      <c r="F9" s="193"/>
      <c r="G9" s="193"/>
      <c r="H9" s="193"/>
    </row>
    <row r="10" spans="1:9" ht="26.25" thickBot="1" x14ac:dyDescent="0.25">
      <c r="A10" s="163">
        <v>3</v>
      </c>
      <c r="B10" s="164" t="s">
        <v>335</v>
      </c>
      <c r="C10" s="165">
        <v>142.94999999999999</v>
      </c>
      <c r="D10" s="166">
        <v>1800</v>
      </c>
      <c r="E10" s="167">
        <f>C10/D10</f>
        <v>7.9416666666666663E-2</v>
      </c>
      <c r="F10" s="168">
        <f>'Auxiliar de Limpeza - BONFIM'!E212*E10/C10</f>
        <v>3.1754084611157114</v>
      </c>
      <c r="G10" s="169">
        <f>F10*C10</f>
        <v>453.92463951649091</v>
      </c>
      <c r="H10" s="169">
        <f>G10*12</f>
        <v>5447.0956741978907</v>
      </c>
    </row>
    <row r="11" spans="1:9" ht="13.5" thickBot="1" x14ac:dyDescent="0.25">
      <c r="A11" s="163">
        <v>4</v>
      </c>
      <c r="B11" s="164" t="s">
        <v>376</v>
      </c>
      <c r="C11" s="165">
        <v>123.75</v>
      </c>
      <c r="D11" s="166">
        <v>6000</v>
      </c>
      <c r="E11" s="167">
        <f>C11/D11</f>
        <v>2.0625000000000001E-2</v>
      </c>
      <c r="F11" s="168">
        <f>'Auxiliar de Limpeza - BONFIM'!E212*E11/C11</f>
        <v>0.95262253833471344</v>
      </c>
      <c r="G11" s="169">
        <f>F11*C11</f>
        <v>117.88703911892078</v>
      </c>
      <c r="H11" s="169">
        <f>G11*12</f>
        <v>1414.6444694270494</v>
      </c>
    </row>
    <row r="12" spans="1:9" ht="13.5" thickBot="1" x14ac:dyDescent="0.25">
      <c r="A12" s="193" t="s">
        <v>377</v>
      </c>
      <c r="B12" s="193"/>
      <c r="C12" s="193"/>
      <c r="D12" s="193"/>
      <c r="E12" s="193"/>
      <c r="F12" s="193"/>
      <c r="G12" s="193"/>
      <c r="H12" s="193"/>
    </row>
    <row r="13" spans="1:9" ht="26.25" thickBot="1" x14ac:dyDescent="0.25">
      <c r="A13" s="163">
        <v>5</v>
      </c>
      <c r="B13" s="164" t="s">
        <v>370</v>
      </c>
      <c r="C13" s="165">
        <v>47.87</v>
      </c>
      <c r="D13" s="166">
        <v>300</v>
      </c>
      <c r="E13" s="167">
        <f>C13/D13</f>
        <v>0.15956666666666666</v>
      </c>
      <c r="F13" s="168">
        <f>'Auxiliar de Limpeza - BONFIM'!E212*E13/C13</f>
        <v>19.052450766694268</v>
      </c>
      <c r="G13" s="169">
        <f>F13*C13</f>
        <v>912.04081820165459</v>
      </c>
      <c r="H13" s="169">
        <f>G13*12</f>
        <v>10944.489818419856</v>
      </c>
    </row>
    <row r="14" spans="1:9" ht="13.5" thickBot="1" x14ac:dyDescent="0.25">
      <c r="A14" s="163">
        <v>6</v>
      </c>
      <c r="B14" s="164" t="s">
        <v>352</v>
      </c>
      <c r="C14" s="165">
        <v>47.87</v>
      </c>
      <c r="D14" s="166">
        <v>300</v>
      </c>
      <c r="E14" s="167">
        <f>C14/D14</f>
        <v>0.15956666666666666</v>
      </c>
      <c r="F14" s="168">
        <f>'Auxiliar de Limpeza - BONFIM'!E212*E14/C14</f>
        <v>19.052450766694268</v>
      </c>
      <c r="G14" s="169">
        <f>F14*C14</f>
        <v>912.04081820165459</v>
      </c>
      <c r="H14" s="169">
        <f>G14*12</f>
        <v>10944.489818419856</v>
      </c>
    </row>
    <row r="15" spans="1:9" ht="13.5" thickBot="1" x14ac:dyDescent="0.25">
      <c r="A15" s="194"/>
      <c r="B15" s="194"/>
      <c r="C15" s="194"/>
      <c r="D15" s="194"/>
      <c r="E15" s="194"/>
      <c r="F15" s="194"/>
      <c r="G15" s="194"/>
      <c r="H15" s="194"/>
    </row>
    <row r="16" spans="1:9" ht="6" customHeight="1" thickBot="1" x14ac:dyDescent="0.25">
      <c r="A16" s="194"/>
      <c r="B16" s="194"/>
      <c r="C16" s="194"/>
      <c r="D16" s="194"/>
      <c r="E16" s="194"/>
      <c r="F16" s="194"/>
      <c r="G16" s="194"/>
      <c r="H16" s="194"/>
    </row>
    <row r="17" spans="1:9" ht="13.5" thickBot="1" x14ac:dyDescent="0.25">
      <c r="A17" s="191" t="s">
        <v>372</v>
      </c>
      <c r="B17" s="191"/>
      <c r="C17" s="191"/>
      <c r="D17" s="191"/>
      <c r="E17" s="178">
        <f>E7+E10+E13+E14+E11+E8</f>
        <v>1.0000005876607345</v>
      </c>
      <c r="F17" s="191"/>
      <c r="G17" s="191"/>
      <c r="H17" s="191"/>
      <c r="I17" s="179"/>
    </row>
    <row r="18" spans="1:9" ht="13.5" thickBot="1" x14ac:dyDescent="0.25">
      <c r="A18" s="191" t="s">
        <v>373</v>
      </c>
      <c r="B18" s="191"/>
      <c r="C18" s="191"/>
      <c r="D18" s="191"/>
      <c r="E18" s="191"/>
      <c r="F18" s="191"/>
      <c r="G18" s="180">
        <f>G7+G10+G13+G14+G11+G8</f>
        <v>5715.7385889214447</v>
      </c>
      <c r="H18" s="181"/>
    </row>
    <row r="19" spans="1:9" ht="13.5" thickBot="1" x14ac:dyDescent="0.25">
      <c r="A19" s="191" t="s">
        <v>374</v>
      </c>
      <c r="B19" s="191"/>
      <c r="C19" s="191"/>
      <c r="D19" s="191"/>
      <c r="E19" s="191"/>
      <c r="F19" s="191"/>
      <c r="G19" s="191"/>
      <c r="H19" s="180">
        <f>H7+H10+H13+H14+H11+H8-0.04</f>
        <v>68588.823067057325</v>
      </c>
    </row>
    <row r="20" spans="1:9" x14ac:dyDescent="0.2">
      <c r="G20" s="170"/>
    </row>
    <row r="21" spans="1:9" x14ac:dyDescent="0.2">
      <c r="G21" s="183"/>
    </row>
    <row r="22" spans="1:9" x14ac:dyDescent="0.2">
      <c r="E22" s="184"/>
    </row>
    <row r="23" spans="1:9" x14ac:dyDescent="0.2">
      <c r="E23" s="185"/>
      <c r="G23" s="170"/>
    </row>
  </sheetData>
  <mergeCells count="17">
    <mergeCell ref="A18:F18"/>
    <mergeCell ref="A19:G19"/>
    <mergeCell ref="A6:H6"/>
    <mergeCell ref="A9:H9"/>
    <mergeCell ref="A12:H12"/>
    <mergeCell ref="A15:H15"/>
    <mergeCell ref="A16:H16"/>
    <mergeCell ref="A17:D17"/>
    <mergeCell ref="F17:H17"/>
    <mergeCell ref="A1:H2"/>
    <mergeCell ref="A3:H3"/>
    <mergeCell ref="A4:A5"/>
    <mergeCell ref="B4:B5"/>
    <mergeCell ref="C4:C5"/>
    <mergeCell ref="D4:D5"/>
    <mergeCell ref="E4:E5"/>
    <mergeCell ref="F4:H4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11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8469D-B56D-40A6-8011-DDCB6B4B148D}">
  <dimension ref="A1:T75"/>
  <sheetViews>
    <sheetView view="pageBreakPreview" zoomScale="60" zoomScaleNormal="85" workbookViewId="0">
      <selection activeCell="J56" sqref="J56"/>
    </sheetView>
  </sheetViews>
  <sheetFormatPr defaultRowHeight="15" x14ac:dyDescent="0.25"/>
  <cols>
    <col min="1" max="1" width="5.5703125" style="6" customWidth="1"/>
    <col min="2" max="2" width="54.85546875" style="5" customWidth="1"/>
    <col min="3" max="3" width="15" style="3" customWidth="1"/>
    <col min="4" max="4" width="13.5703125" style="3" customWidth="1"/>
    <col min="5" max="5" width="14.5703125" style="3" customWidth="1"/>
    <col min="6" max="6" width="15.28515625" style="1" customWidth="1"/>
    <col min="7" max="7" width="16.85546875" style="4" customWidth="1"/>
    <col min="8" max="8" width="15.140625" style="3" customWidth="1"/>
    <col min="9" max="9" width="14.28515625" style="3" customWidth="1"/>
    <col min="10" max="10" width="17.7109375" style="2" customWidth="1"/>
    <col min="11" max="12" width="15.85546875" style="1" customWidth="1"/>
    <col min="13" max="13" width="17.7109375" style="1" customWidth="1"/>
    <col min="14" max="20" width="61.42578125" style="1" customWidth="1"/>
  </cols>
  <sheetData>
    <row r="1" spans="1:10" s="1" customFormat="1" ht="26.25" customHeight="1" x14ac:dyDescent="0.25">
      <c r="A1" s="295" t="s">
        <v>120</v>
      </c>
      <c r="B1" s="296"/>
      <c r="C1" s="296"/>
      <c r="D1" s="296"/>
      <c r="E1" s="296"/>
      <c r="F1" s="296"/>
      <c r="G1" s="296"/>
      <c r="H1" s="296"/>
      <c r="I1" s="296"/>
      <c r="J1" s="297"/>
    </row>
    <row r="2" spans="1:10" s="1" customFormat="1" ht="28.5" customHeight="1" x14ac:dyDescent="0.25">
      <c r="A2" s="44" t="s">
        <v>119</v>
      </c>
      <c r="B2" s="44" t="s">
        <v>118</v>
      </c>
      <c r="C2" s="44" t="s">
        <v>117</v>
      </c>
      <c r="D2" s="44" t="s">
        <v>116</v>
      </c>
      <c r="E2" s="44" t="s">
        <v>115</v>
      </c>
      <c r="F2" s="44" t="s">
        <v>114</v>
      </c>
      <c r="G2" s="43" t="s">
        <v>113</v>
      </c>
      <c r="H2" s="299" t="s">
        <v>112</v>
      </c>
      <c r="I2" s="300"/>
      <c r="J2" s="43" t="s">
        <v>111</v>
      </c>
    </row>
    <row r="3" spans="1:10" s="1" customFormat="1" ht="82.5" customHeight="1" x14ac:dyDescent="0.25">
      <c r="A3" s="13">
        <v>1</v>
      </c>
      <c r="B3" s="14" t="s">
        <v>110</v>
      </c>
      <c r="C3" s="11" t="s">
        <v>0</v>
      </c>
      <c r="D3" s="11" t="s">
        <v>109</v>
      </c>
      <c r="E3" s="9">
        <v>40</v>
      </c>
      <c r="F3" s="10">
        <v>3.33</v>
      </c>
      <c r="G3" s="10">
        <f>F3*E3</f>
        <v>133.19999999999999</v>
      </c>
      <c r="H3" s="11">
        <v>1</v>
      </c>
      <c r="I3" s="11" t="s">
        <v>33</v>
      </c>
      <c r="J3" s="10">
        <f t="shared" ref="J3:J50" si="0">G3/H3</f>
        <v>133.19999999999999</v>
      </c>
    </row>
    <row r="4" spans="1:10" s="1" customFormat="1" ht="30" x14ac:dyDescent="0.25">
      <c r="A4" s="13">
        <v>2</v>
      </c>
      <c r="B4" s="14" t="s">
        <v>108</v>
      </c>
      <c r="C4" s="11" t="s">
        <v>0</v>
      </c>
      <c r="D4" s="8"/>
      <c r="E4" s="9">
        <v>30</v>
      </c>
      <c r="F4" s="10">
        <v>8.6199999999999992</v>
      </c>
      <c r="G4" s="10">
        <f t="shared" ref="G4:G50" si="1">F4*E4</f>
        <v>258.59999999999997</v>
      </c>
      <c r="H4" s="11">
        <v>1</v>
      </c>
      <c r="I4" s="11" t="s">
        <v>33</v>
      </c>
      <c r="J4" s="10">
        <f t="shared" si="0"/>
        <v>258.59999999999997</v>
      </c>
    </row>
    <row r="5" spans="1:10" s="1" customFormat="1" ht="60" x14ac:dyDescent="0.25">
      <c r="A5" s="13">
        <v>3</v>
      </c>
      <c r="B5" s="14" t="s">
        <v>107</v>
      </c>
      <c r="C5" s="11" t="s">
        <v>0</v>
      </c>
      <c r="D5" s="11" t="s">
        <v>106</v>
      </c>
      <c r="E5" s="9">
        <v>36</v>
      </c>
      <c r="F5" s="10">
        <v>10.83</v>
      </c>
      <c r="G5" s="10">
        <f t="shared" si="1"/>
        <v>389.88</v>
      </c>
      <c r="H5" s="11">
        <v>1</v>
      </c>
      <c r="I5" s="11" t="s">
        <v>33</v>
      </c>
      <c r="J5" s="10">
        <f t="shared" si="0"/>
        <v>389.88</v>
      </c>
    </row>
    <row r="6" spans="1:10" s="1" customFormat="1" ht="45" x14ac:dyDescent="0.25">
      <c r="A6" s="13">
        <v>4</v>
      </c>
      <c r="B6" s="14" t="s">
        <v>105</v>
      </c>
      <c r="C6" s="11" t="s">
        <v>0</v>
      </c>
      <c r="D6" s="11" t="s">
        <v>104</v>
      </c>
      <c r="E6" s="9">
        <v>36</v>
      </c>
      <c r="F6" s="10">
        <v>8.99</v>
      </c>
      <c r="G6" s="10">
        <f t="shared" si="1"/>
        <v>323.64</v>
      </c>
      <c r="H6" s="11">
        <v>1</v>
      </c>
      <c r="I6" s="11" t="s">
        <v>33</v>
      </c>
      <c r="J6" s="10">
        <f t="shared" si="0"/>
        <v>323.64</v>
      </c>
    </row>
    <row r="7" spans="1:10" s="1" customFormat="1" ht="45" x14ac:dyDescent="0.25">
      <c r="A7" s="13">
        <v>5</v>
      </c>
      <c r="B7" s="14" t="s">
        <v>103</v>
      </c>
      <c r="C7" s="11" t="s">
        <v>0</v>
      </c>
      <c r="D7" s="11" t="s">
        <v>102</v>
      </c>
      <c r="E7" s="9">
        <v>15</v>
      </c>
      <c r="F7" s="10">
        <v>4.84</v>
      </c>
      <c r="G7" s="10">
        <f t="shared" si="1"/>
        <v>72.599999999999994</v>
      </c>
      <c r="H7" s="11">
        <v>1</v>
      </c>
      <c r="I7" s="11" t="s">
        <v>33</v>
      </c>
      <c r="J7" s="10">
        <f t="shared" si="0"/>
        <v>72.599999999999994</v>
      </c>
    </row>
    <row r="8" spans="1:10" s="1" customFormat="1" ht="45" x14ac:dyDescent="0.25">
      <c r="A8" s="13">
        <v>6</v>
      </c>
      <c r="B8" s="14" t="s">
        <v>101</v>
      </c>
      <c r="C8" s="11" t="s">
        <v>0</v>
      </c>
      <c r="D8" s="11" t="s">
        <v>100</v>
      </c>
      <c r="E8" s="9">
        <v>80</v>
      </c>
      <c r="F8" s="10">
        <v>3.65</v>
      </c>
      <c r="G8" s="10">
        <f t="shared" si="1"/>
        <v>292</v>
      </c>
      <c r="H8" s="11">
        <v>1</v>
      </c>
      <c r="I8" s="11" t="s">
        <v>33</v>
      </c>
      <c r="J8" s="10">
        <f t="shared" si="0"/>
        <v>292</v>
      </c>
    </row>
    <row r="9" spans="1:10" s="1" customFormat="1" ht="60" x14ac:dyDescent="0.25">
      <c r="A9" s="13">
        <v>7</v>
      </c>
      <c r="B9" s="14" t="s">
        <v>99</v>
      </c>
      <c r="C9" s="11" t="s">
        <v>0</v>
      </c>
      <c r="D9" s="11" t="s">
        <v>98</v>
      </c>
      <c r="E9" s="9">
        <v>25</v>
      </c>
      <c r="F9" s="10">
        <v>2.66</v>
      </c>
      <c r="G9" s="10">
        <f t="shared" si="1"/>
        <v>66.5</v>
      </c>
      <c r="H9" s="11">
        <v>1</v>
      </c>
      <c r="I9" s="11" t="s">
        <v>33</v>
      </c>
      <c r="J9" s="10">
        <f t="shared" si="0"/>
        <v>66.5</v>
      </c>
    </row>
    <row r="10" spans="1:10" s="1" customFormat="1" ht="45" x14ac:dyDescent="0.25">
      <c r="A10" s="13">
        <v>8</v>
      </c>
      <c r="B10" s="12" t="s">
        <v>97</v>
      </c>
      <c r="C10" s="11" t="s">
        <v>96</v>
      </c>
      <c r="D10" s="11" t="s">
        <v>95</v>
      </c>
      <c r="E10" s="9">
        <v>2</v>
      </c>
      <c r="F10" s="10">
        <v>2.93</v>
      </c>
      <c r="G10" s="10">
        <f t="shared" si="1"/>
        <v>5.86</v>
      </c>
      <c r="H10" s="11">
        <v>1</v>
      </c>
      <c r="I10" s="11" t="s">
        <v>33</v>
      </c>
      <c r="J10" s="10">
        <f t="shared" si="0"/>
        <v>5.86</v>
      </c>
    </row>
    <row r="11" spans="1:10" s="1" customFormat="1" ht="75" x14ac:dyDescent="0.25">
      <c r="A11" s="13">
        <v>9</v>
      </c>
      <c r="B11" s="14" t="s">
        <v>94</v>
      </c>
      <c r="C11" s="11" t="s">
        <v>0</v>
      </c>
      <c r="D11" s="11" t="s">
        <v>93</v>
      </c>
      <c r="E11" s="9">
        <v>15</v>
      </c>
      <c r="F11" s="10">
        <v>1.44</v>
      </c>
      <c r="G11" s="10">
        <f t="shared" si="1"/>
        <v>21.599999999999998</v>
      </c>
      <c r="H11" s="11">
        <v>1</v>
      </c>
      <c r="I11" s="11" t="s">
        <v>33</v>
      </c>
      <c r="J11" s="10">
        <f t="shared" si="0"/>
        <v>21.599999999999998</v>
      </c>
    </row>
    <row r="12" spans="1:10" s="1" customFormat="1" ht="24" customHeight="1" x14ac:dyDescent="0.25">
      <c r="A12" s="13">
        <v>10</v>
      </c>
      <c r="B12" s="12" t="s">
        <v>92</v>
      </c>
      <c r="C12" s="11" t="s">
        <v>0</v>
      </c>
      <c r="D12" s="11" t="s">
        <v>91</v>
      </c>
      <c r="E12" s="9">
        <v>30</v>
      </c>
      <c r="F12" s="10">
        <v>2.36</v>
      </c>
      <c r="G12" s="10">
        <f t="shared" si="1"/>
        <v>70.8</v>
      </c>
      <c r="H12" s="11">
        <v>1</v>
      </c>
      <c r="I12" s="11" t="s">
        <v>33</v>
      </c>
      <c r="J12" s="10">
        <f t="shared" si="0"/>
        <v>70.8</v>
      </c>
    </row>
    <row r="13" spans="1:10" s="1" customFormat="1" ht="60" x14ac:dyDescent="0.25">
      <c r="A13" s="13">
        <v>11</v>
      </c>
      <c r="B13" s="14" t="s">
        <v>90</v>
      </c>
      <c r="C13" s="11" t="s">
        <v>0</v>
      </c>
      <c r="D13" s="11" t="s">
        <v>89</v>
      </c>
      <c r="E13" s="9">
        <v>10</v>
      </c>
      <c r="F13" s="10">
        <v>9.5399999999999991</v>
      </c>
      <c r="G13" s="10">
        <f t="shared" si="1"/>
        <v>95.399999999999991</v>
      </c>
      <c r="H13" s="11">
        <v>1</v>
      </c>
      <c r="I13" s="11" t="s">
        <v>33</v>
      </c>
      <c r="J13" s="10">
        <f t="shared" si="0"/>
        <v>95.399999999999991</v>
      </c>
    </row>
    <row r="14" spans="1:10" s="1" customFormat="1" ht="30" x14ac:dyDescent="0.25">
      <c r="A14" s="13">
        <v>12</v>
      </c>
      <c r="B14" s="12" t="s">
        <v>88</v>
      </c>
      <c r="C14" s="11" t="s">
        <v>0</v>
      </c>
      <c r="D14" s="11" t="s">
        <v>87</v>
      </c>
      <c r="E14" s="9">
        <v>48</v>
      </c>
      <c r="F14" s="10">
        <v>8.77</v>
      </c>
      <c r="G14" s="10">
        <f t="shared" si="1"/>
        <v>420.96</v>
      </c>
      <c r="H14" s="11">
        <v>1</v>
      </c>
      <c r="I14" s="11" t="s">
        <v>33</v>
      </c>
      <c r="J14" s="10">
        <f t="shared" si="0"/>
        <v>420.96</v>
      </c>
    </row>
    <row r="15" spans="1:10" s="1" customFormat="1" ht="60" x14ac:dyDescent="0.25">
      <c r="A15" s="13">
        <v>13</v>
      </c>
      <c r="B15" s="14" t="s">
        <v>86</v>
      </c>
      <c r="C15" s="11" t="s">
        <v>0</v>
      </c>
      <c r="D15" s="11" t="s">
        <v>85</v>
      </c>
      <c r="E15" s="9">
        <v>32</v>
      </c>
      <c r="F15" s="10">
        <v>10.3</v>
      </c>
      <c r="G15" s="10">
        <f t="shared" si="1"/>
        <v>329.6</v>
      </c>
      <c r="H15" s="11">
        <v>1</v>
      </c>
      <c r="I15" s="11" t="s">
        <v>33</v>
      </c>
      <c r="J15" s="10">
        <f t="shared" si="0"/>
        <v>329.6</v>
      </c>
    </row>
    <row r="16" spans="1:10" s="1" customFormat="1" ht="30" x14ac:dyDescent="0.25">
      <c r="A16" s="13">
        <v>14</v>
      </c>
      <c r="B16" s="14" t="s">
        <v>84</v>
      </c>
      <c r="C16" s="11" t="s">
        <v>82</v>
      </c>
      <c r="D16" s="11" t="s">
        <v>81</v>
      </c>
      <c r="E16" s="9">
        <v>9</v>
      </c>
      <c r="F16" s="10">
        <v>7.35</v>
      </c>
      <c r="G16" s="10">
        <f t="shared" si="1"/>
        <v>66.149999999999991</v>
      </c>
      <c r="H16" s="11">
        <v>1</v>
      </c>
      <c r="I16" s="11" t="s">
        <v>33</v>
      </c>
      <c r="J16" s="10">
        <f t="shared" si="0"/>
        <v>66.149999999999991</v>
      </c>
    </row>
    <row r="17" spans="1:20" ht="30" x14ac:dyDescent="0.25">
      <c r="A17" s="13">
        <v>15</v>
      </c>
      <c r="B17" s="12" t="s">
        <v>83</v>
      </c>
      <c r="C17" s="11" t="s">
        <v>82</v>
      </c>
      <c r="D17" s="11" t="s">
        <v>81</v>
      </c>
      <c r="E17" s="9">
        <v>2</v>
      </c>
      <c r="F17" s="10">
        <v>9.9499999999999993</v>
      </c>
      <c r="G17" s="10">
        <f t="shared" si="1"/>
        <v>19.899999999999999</v>
      </c>
      <c r="H17" s="11">
        <v>1</v>
      </c>
      <c r="I17" s="11" t="s">
        <v>33</v>
      </c>
      <c r="J17" s="10">
        <f t="shared" si="0"/>
        <v>19.899999999999999</v>
      </c>
    </row>
    <row r="18" spans="1:20" ht="45" x14ac:dyDescent="0.25">
      <c r="A18" s="13">
        <v>16</v>
      </c>
      <c r="B18" s="12" t="s">
        <v>80</v>
      </c>
      <c r="C18" s="11" t="s">
        <v>79</v>
      </c>
      <c r="D18" s="11"/>
      <c r="E18" s="9">
        <v>2</v>
      </c>
      <c r="F18" s="10">
        <v>24.63</v>
      </c>
      <c r="G18" s="10">
        <f t="shared" si="1"/>
        <v>49.26</v>
      </c>
      <c r="H18" s="11">
        <v>3</v>
      </c>
      <c r="I18" s="11" t="s">
        <v>28</v>
      </c>
      <c r="J18" s="10">
        <f t="shared" si="0"/>
        <v>16.419999999999998</v>
      </c>
    </row>
    <row r="19" spans="1:20" ht="24.75" customHeight="1" x14ac:dyDescent="0.25">
      <c r="A19" s="13">
        <v>17</v>
      </c>
      <c r="B19" s="12" t="s">
        <v>78</v>
      </c>
      <c r="C19" s="11" t="s">
        <v>0</v>
      </c>
      <c r="D19" s="11"/>
      <c r="E19" s="9">
        <v>40</v>
      </c>
      <c r="F19" s="10">
        <v>3.11</v>
      </c>
      <c r="G19" s="10">
        <f t="shared" si="1"/>
        <v>124.39999999999999</v>
      </c>
      <c r="H19" s="11">
        <v>1</v>
      </c>
      <c r="I19" s="11" t="s">
        <v>33</v>
      </c>
      <c r="J19" s="10">
        <f t="shared" si="0"/>
        <v>124.39999999999999</v>
      </c>
    </row>
    <row r="20" spans="1:20" ht="34.5" customHeight="1" x14ac:dyDescent="0.25">
      <c r="A20" s="13">
        <v>18</v>
      </c>
      <c r="B20" s="12" t="s">
        <v>77</v>
      </c>
      <c r="C20" s="11" t="s">
        <v>0</v>
      </c>
      <c r="D20" s="11"/>
      <c r="E20" s="9">
        <v>25</v>
      </c>
      <c r="F20" s="10">
        <v>5</v>
      </c>
      <c r="G20" s="10">
        <f t="shared" si="1"/>
        <v>125</v>
      </c>
      <c r="H20" s="11">
        <v>1</v>
      </c>
      <c r="I20" s="11" t="s">
        <v>33</v>
      </c>
      <c r="J20" s="10">
        <f t="shared" si="0"/>
        <v>125</v>
      </c>
    </row>
    <row r="21" spans="1:20" ht="90" x14ac:dyDescent="0.25">
      <c r="A21" s="13">
        <v>19</v>
      </c>
      <c r="B21" s="40" t="s">
        <v>76</v>
      </c>
      <c r="C21" s="38" t="s">
        <v>75</v>
      </c>
      <c r="D21" s="38" t="s">
        <v>74</v>
      </c>
      <c r="E21" s="39">
        <v>80</v>
      </c>
      <c r="F21" s="37">
        <v>57.97</v>
      </c>
      <c r="G21" s="10">
        <f t="shared" si="1"/>
        <v>4637.6000000000004</v>
      </c>
      <c r="H21" s="11">
        <v>1</v>
      </c>
      <c r="I21" s="11" t="s">
        <v>33</v>
      </c>
      <c r="J21" s="10">
        <f t="shared" si="0"/>
        <v>4637.6000000000004</v>
      </c>
    </row>
    <row r="22" spans="1:20" s="42" customFormat="1" ht="30" x14ac:dyDescent="0.25">
      <c r="A22" s="13">
        <v>20</v>
      </c>
      <c r="B22" s="12" t="s">
        <v>73</v>
      </c>
      <c r="C22" s="11" t="s">
        <v>0</v>
      </c>
      <c r="D22" s="11" t="s">
        <v>72</v>
      </c>
      <c r="E22" s="9">
        <v>15</v>
      </c>
      <c r="F22" s="10">
        <v>2.19</v>
      </c>
      <c r="G22" s="10">
        <f t="shared" si="1"/>
        <v>32.85</v>
      </c>
      <c r="H22" s="11">
        <v>1</v>
      </c>
      <c r="I22" s="11" t="s">
        <v>33</v>
      </c>
      <c r="J22" s="10">
        <f t="shared" si="0"/>
        <v>32.85</v>
      </c>
      <c r="K22" s="23"/>
      <c r="L22" s="23"/>
      <c r="M22" s="23"/>
      <c r="N22" s="23"/>
      <c r="O22" s="23"/>
      <c r="P22" s="23"/>
      <c r="Q22" s="23"/>
      <c r="R22" s="23"/>
      <c r="S22" s="23"/>
      <c r="T22" s="23"/>
    </row>
    <row r="23" spans="1:20" ht="60" x14ac:dyDescent="0.25">
      <c r="A23" s="13">
        <v>21</v>
      </c>
      <c r="B23" s="14" t="s">
        <v>71</v>
      </c>
      <c r="C23" s="11" t="s">
        <v>0</v>
      </c>
      <c r="D23" s="11" t="s">
        <v>70</v>
      </c>
      <c r="E23" s="9">
        <v>15</v>
      </c>
      <c r="F23" s="10">
        <v>6.76</v>
      </c>
      <c r="G23" s="10">
        <f t="shared" si="1"/>
        <v>101.39999999999999</v>
      </c>
      <c r="H23" s="11">
        <v>1</v>
      </c>
      <c r="I23" s="11" t="s">
        <v>33</v>
      </c>
      <c r="J23" s="10">
        <f t="shared" si="0"/>
        <v>101.39999999999999</v>
      </c>
    </row>
    <row r="24" spans="1:20" ht="27" customHeight="1" x14ac:dyDescent="0.25">
      <c r="A24" s="13">
        <v>22</v>
      </c>
      <c r="B24" s="14" t="s">
        <v>69</v>
      </c>
      <c r="C24" s="11" t="s">
        <v>0</v>
      </c>
      <c r="D24" s="11" t="s">
        <v>68</v>
      </c>
      <c r="E24" s="9">
        <v>6</v>
      </c>
      <c r="F24" s="10">
        <v>31.57</v>
      </c>
      <c r="G24" s="10">
        <f t="shared" si="1"/>
        <v>189.42000000000002</v>
      </c>
      <c r="H24" s="11">
        <v>1</v>
      </c>
      <c r="I24" s="11" t="s">
        <v>33</v>
      </c>
      <c r="J24" s="10">
        <f t="shared" si="0"/>
        <v>189.42000000000002</v>
      </c>
    </row>
    <row r="25" spans="1:20" ht="30" x14ac:dyDescent="0.25">
      <c r="A25" s="13">
        <v>23</v>
      </c>
      <c r="B25" s="14" t="s">
        <v>67</v>
      </c>
      <c r="C25" s="11" t="s">
        <v>66</v>
      </c>
      <c r="D25" s="41" t="s">
        <v>60</v>
      </c>
      <c r="E25" s="9">
        <v>8</v>
      </c>
      <c r="F25" s="10">
        <v>74.47</v>
      </c>
      <c r="G25" s="10">
        <f t="shared" si="1"/>
        <v>595.76</v>
      </c>
      <c r="H25" s="11">
        <v>1</v>
      </c>
      <c r="I25" s="11" t="s">
        <v>33</v>
      </c>
      <c r="J25" s="10">
        <f t="shared" si="0"/>
        <v>595.76</v>
      </c>
    </row>
    <row r="26" spans="1:20" ht="24" customHeight="1" x14ac:dyDescent="0.25">
      <c r="A26" s="13">
        <v>24</v>
      </c>
      <c r="B26" s="12" t="s">
        <v>65</v>
      </c>
      <c r="C26" s="11" t="s">
        <v>0</v>
      </c>
      <c r="D26" s="11" t="s">
        <v>64</v>
      </c>
      <c r="E26" s="9">
        <v>6</v>
      </c>
      <c r="F26" s="10">
        <v>17.43</v>
      </c>
      <c r="G26" s="10">
        <f t="shared" si="1"/>
        <v>104.58</v>
      </c>
      <c r="H26" s="11">
        <v>6</v>
      </c>
      <c r="I26" s="18" t="s">
        <v>35</v>
      </c>
      <c r="J26" s="10">
        <f t="shared" si="0"/>
        <v>17.43</v>
      </c>
    </row>
    <row r="27" spans="1:20" ht="30" x14ac:dyDescent="0.25">
      <c r="A27" s="13">
        <v>25</v>
      </c>
      <c r="B27" s="12" t="s">
        <v>63</v>
      </c>
      <c r="C27" s="11" t="s">
        <v>61</v>
      </c>
      <c r="D27" s="11" t="s">
        <v>60</v>
      </c>
      <c r="E27" s="9">
        <v>5</v>
      </c>
      <c r="F27" s="10">
        <v>80.67</v>
      </c>
      <c r="G27" s="10">
        <f t="shared" si="1"/>
        <v>403.35</v>
      </c>
      <c r="H27" s="11">
        <v>1</v>
      </c>
      <c r="I27" s="11" t="s">
        <v>33</v>
      </c>
      <c r="J27" s="10">
        <f t="shared" si="0"/>
        <v>403.35</v>
      </c>
    </row>
    <row r="28" spans="1:20" ht="30" x14ac:dyDescent="0.25">
      <c r="A28" s="13">
        <v>26</v>
      </c>
      <c r="B28" s="14" t="s">
        <v>62</v>
      </c>
      <c r="C28" s="11" t="s">
        <v>61</v>
      </c>
      <c r="D28" s="11" t="s">
        <v>60</v>
      </c>
      <c r="E28" s="9">
        <v>10</v>
      </c>
      <c r="F28" s="10">
        <v>21.67</v>
      </c>
      <c r="G28" s="10">
        <f t="shared" si="1"/>
        <v>216.70000000000002</v>
      </c>
      <c r="H28" s="11">
        <v>1</v>
      </c>
      <c r="I28" s="11" t="s">
        <v>33</v>
      </c>
      <c r="J28" s="10">
        <f t="shared" si="0"/>
        <v>216.70000000000002</v>
      </c>
    </row>
    <row r="29" spans="1:20" ht="26.25" customHeight="1" x14ac:dyDescent="0.25">
      <c r="A29" s="13">
        <v>27</v>
      </c>
      <c r="B29" s="12" t="s">
        <v>59</v>
      </c>
      <c r="C29" s="11" t="s">
        <v>0</v>
      </c>
      <c r="D29" s="11" t="s">
        <v>57</v>
      </c>
      <c r="E29" s="9">
        <v>11</v>
      </c>
      <c r="F29" s="10">
        <v>16.899999999999999</v>
      </c>
      <c r="G29" s="10">
        <f t="shared" si="1"/>
        <v>185.89999999999998</v>
      </c>
      <c r="H29" s="11">
        <v>6</v>
      </c>
      <c r="I29" s="11" t="s">
        <v>35</v>
      </c>
      <c r="J29" s="10">
        <f t="shared" si="0"/>
        <v>30.983333333333331</v>
      </c>
    </row>
    <row r="30" spans="1:20" ht="60" x14ac:dyDescent="0.25">
      <c r="A30" s="13">
        <v>28</v>
      </c>
      <c r="B30" s="12" t="s">
        <v>58</v>
      </c>
      <c r="C30" s="11" t="s">
        <v>0</v>
      </c>
      <c r="D30" s="11" t="s">
        <v>57</v>
      </c>
      <c r="E30" s="9">
        <v>11</v>
      </c>
      <c r="F30" s="10">
        <v>18.899999999999999</v>
      </c>
      <c r="G30" s="10">
        <f t="shared" si="1"/>
        <v>207.89999999999998</v>
      </c>
      <c r="H30" s="11">
        <v>6</v>
      </c>
      <c r="I30" s="11" t="s">
        <v>35</v>
      </c>
      <c r="J30" s="10">
        <f t="shared" si="0"/>
        <v>34.65</v>
      </c>
    </row>
    <row r="31" spans="1:20" ht="30" x14ac:dyDescent="0.25">
      <c r="A31" s="13">
        <v>29</v>
      </c>
      <c r="B31" s="12" t="s">
        <v>56</v>
      </c>
      <c r="C31" s="11" t="s">
        <v>0</v>
      </c>
      <c r="D31" s="11" t="s">
        <v>55</v>
      </c>
      <c r="E31" s="9">
        <v>11</v>
      </c>
      <c r="F31" s="10">
        <v>24.4</v>
      </c>
      <c r="G31" s="10">
        <f t="shared" si="1"/>
        <v>268.39999999999998</v>
      </c>
      <c r="H31" s="18">
        <v>12</v>
      </c>
      <c r="I31" s="18" t="s">
        <v>26</v>
      </c>
      <c r="J31" s="10">
        <f t="shared" si="0"/>
        <v>22.366666666666664</v>
      </c>
    </row>
    <row r="32" spans="1:20" ht="38.25" customHeight="1" x14ac:dyDescent="0.25">
      <c r="A32" s="13">
        <v>30</v>
      </c>
      <c r="B32" s="12" t="s">
        <v>54</v>
      </c>
      <c r="C32" s="18" t="s">
        <v>0</v>
      </c>
      <c r="D32" s="18"/>
      <c r="E32" s="36">
        <v>11</v>
      </c>
      <c r="F32" s="21">
        <v>39.89</v>
      </c>
      <c r="G32" s="10">
        <f t="shared" si="1"/>
        <v>438.79</v>
      </c>
      <c r="H32" s="18">
        <v>6</v>
      </c>
      <c r="I32" s="18" t="s">
        <v>35</v>
      </c>
      <c r="J32" s="10">
        <f t="shared" si="0"/>
        <v>73.131666666666675</v>
      </c>
    </row>
    <row r="33" spans="1:13" s="1" customFormat="1" ht="60" x14ac:dyDescent="0.25">
      <c r="A33" s="13">
        <v>31</v>
      </c>
      <c r="B33" s="12" t="s">
        <v>53</v>
      </c>
      <c r="C33" s="18" t="s">
        <v>0</v>
      </c>
      <c r="D33" s="11" t="s">
        <v>52</v>
      </c>
      <c r="E33" s="9">
        <v>11</v>
      </c>
      <c r="F33" s="10">
        <v>13.31</v>
      </c>
      <c r="G33" s="10">
        <f t="shared" si="1"/>
        <v>146.41</v>
      </c>
      <c r="H33" s="11">
        <v>12</v>
      </c>
      <c r="I33" s="11" t="s">
        <v>26</v>
      </c>
      <c r="J33" s="10">
        <f t="shared" si="0"/>
        <v>12.200833333333334</v>
      </c>
    </row>
    <row r="34" spans="1:13" s="1" customFormat="1" x14ac:dyDescent="0.25">
      <c r="A34" s="13">
        <v>32</v>
      </c>
      <c r="B34" s="34" t="s">
        <v>51</v>
      </c>
      <c r="C34" s="11" t="s">
        <v>0</v>
      </c>
      <c r="D34" s="11"/>
      <c r="E34" s="9">
        <v>12</v>
      </c>
      <c r="F34" s="10">
        <v>15.38</v>
      </c>
      <c r="G34" s="10">
        <f t="shared" si="1"/>
        <v>184.56</v>
      </c>
      <c r="H34" s="11">
        <v>12</v>
      </c>
      <c r="I34" s="11" t="s">
        <v>26</v>
      </c>
      <c r="J34" s="10">
        <f t="shared" si="0"/>
        <v>15.38</v>
      </c>
    </row>
    <row r="35" spans="1:13" s="1" customFormat="1" ht="28.5" customHeight="1" x14ac:dyDescent="0.25">
      <c r="A35" s="13">
        <v>33</v>
      </c>
      <c r="B35" s="40" t="s">
        <v>50</v>
      </c>
      <c r="C35" s="11" t="s">
        <v>0</v>
      </c>
      <c r="D35" s="11"/>
      <c r="E35" s="9">
        <v>11</v>
      </c>
      <c r="F35" s="10">
        <v>4.8600000000000003</v>
      </c>
      <c r="G35" s="10">
        <f t="shared" si="1"/>
        <v>53.46</v>
      </c>
      <c r="H35" s="11">
        <v>6</v>
      </c>
      <c r="I35" s="11" t="s">
        <v>35</v>
      </c>
      <c r="J35" s="10">
        <f t="shared" si="0"/>
        <v>8.91</v>
      </c>
    </row>
    <row r="36" spans="1:13" s="1" customFormat="1" ht="27" customHeight="1" x14ac:dyDescent="0.25">
      <c r="A36" s="13">
        <v>34</v>
      </c>
      <c r="B36" s="12" t="s">
        <v>49</v>
      </c>
      <c r="C36" s="11" t="s">
        <v>0</v>
      </c>
      <c r="D36" s="11"/>
      <c r="E36" s="9">
        <v>11</v>
      </c>
      <c r="F36" s="10">
        <v>32.21</v>
      </c>
      <c r="G36" s="10">
        <f t="shared" si="1"/>
        <v>354.31</v>
      </c>
      <c r="H36" s="11">
        <v>6</v>
      </c>
      <c r="I36" s="11" t="s">
        <v>35</v>
      </c>
      <c r="J36" s="10">
        <f t="shared" si="0"/>
        <v>59.051666666666669</v>
      </c>
    </row>
    <row r="37" spans="1:13" s="1" customFormat="1" ht="45" x14ac:dyDescent="0.25">
      <c r="A37" s="13">
        <v>35</v>
      </c>
      <c r="B37" s="34" t="s">
        <v>48</v>
      </c>
      <c r="C37" s="38" t="s">
        <v>47</v>
      </c>
      <c r="D37" s="38" t="s">
        <v>46</v>
      </c>
      <c r="E37" s="39">
        <v>15</v>
      </c>
      <c r="F37" s="37">
        <v>88.19</v>
      </c>
      <c r="G37" s="10">
        <f t="shared" si="1"/>
        <v>1322.85</v>
      </c>
      <c r="H37" s="38">
        <v>1</v>
      </c>
      <c r="I37" s="38" t="s">
        <v>33</v>
      </c>
      <c r="J37" s="37">
        <f t="shared" si="0"/>
        <v>1322.85</v>
      </c>
    </row>
    <row r="38" spans="1:13" s="1" customFormat="1" ht="51" customHeight="1" x14ac:dyDescent="0.25">
      <c r="A38" s="13">
        <v>36</v>
      </c>
      <c r="B38" s="12" t="s">
        <v>45</v>
      </c>
      <c r="C38" s="11" t="s">
        <v>0</v>
      </c>
      <c r="D38" s="11"/>
      <c r="E38" s="9">
        <v>11</v>
      </c>
      <c r="F38" s="10">
        <v>7.4</v>
      </c>
      <c r="G38" s="10">
        <f t="shared" si="1"/>
        <v>81.400000000000006</v>
      </c>
      <c r="H38" s="11">
        <v>6</v>
      </c>
      <c r="I38" s="11" t="s">
        <v>35</v>
      </c>
      <c r="J38" s="10">
        <f t="shared" si="0"/>
        <v>13.566666666666668</v>
      </c>
    </row>
    <row r="39" spans="1:13" s="1" customFormat="1" ht="51.75" customHeight="1" x14ac:dyDescent="0.25">
      <c r="A39" s="13">
        <v>37</v>
      </c>
      <c r="B39" s="12" t="s">
        <v>44</v>
      </c>
      <c r="C39" s="11" t="s">
        <v>0</v>
      </c>
      <c r="D39" s="11"/>
      <c r="E39" s="9">
        <v>11</v>
      </c>
      <c r="F39" s="10">
        <v>11.8</v>
      </c>
      <c r="G39" s="10">
        <f t="shared" si="1"/>
        <v>129.80000000000001</v>
      </c>
      <c r="H39" s="11">
        <v>6</v>
      </c>
      <c r="I39" s="11" t="s">
        <v>35</v>
      </c>
      <c r="J39" s="10">
        <f t="shared" si="0"/>
        <v>21.633333333333336</v>
      </c>
    </row>
    <row r="40" spans="1:13" s="1" customFormat="1" ht="28.5" customHeight="1" x14ac:dyDescent="0.25">
      <c r="A40" s="13">
        <v>38</v>
      </c>
      <c r="B40" s="12" t="s">
        <v>43</v>
      </c>
      <c r="C40" s="18" t="s">
        <v>42</v>
      </c>
      <c r="D40" s="18"/>
      <c r="E40" s="36">
        <v>1</v>
      </c>
      <c r="F40" s="21">
        <v>27.48</v>
      </c>
      <c r="G40" s="10">
        <f t="shared" si="1"/>
        <v>27.48</v>
      </c>
      <c r="H40" s="18">
        <v>6</v>
      </c>
      <c r="I40" s="18" t="s">
        <v>35</v>
      </c>
      <c r="J40" s="10">
        <f t="shared" si="0"/>
        <v>4.58</v>
      </c>
    </row>
    <row r="41" spans="1:13" s="1" customFormat="1" ht="24.75" customHeight="1" x14ac:dyDescent="0.25">
      <c r="A41" s="13">
        <v>39</v>
      </c>
      <c r="B41" s="12" t="s">
        <v>41</v>
      </c>
      <c r="C41" s="11" t="s">
        <v>0</v>
      </c>
      <c r="D41" s="11"/>
      <c r="E41" s="9">
        <v>11</v>
      </c>
      <c r="F41" s="10">
        <v>17.329999999999998</v>
      </c>
      <c r="G41" s="10">
        <f t="shared" si="1"/>
        <v>190.63</v>
      </c>
      <c r="H41" s="11">
        <v>6</v>
      </c>
      <c r="I41" s="11" t="s">
        <v>35</v>
      </c>
      <c r="J41" s="10">
        <f t="shared" si="0"/>
        <v>31.771666666666665</v>
      </c>
    </row>
    <row r="42" spans="1:13" s="1" customFormat="1" ht="45" x14ac:dyDescent="0.25">
      <c r="A42" s="13">
        <v>40</v>
      </c>
      <c r="B42" s="12" t="s">
        <v>40</v>
      </c>
      <c r="C42" s="11" t="s">
        <v>0</v>
      </c>
      <c r="D42" s="11"/>
      <c r="E42" s="9">
        <v>11</v>
      </c>
      <c r="F42" s="10">
        <v>6.42</v>
      </c>
      <c r="G42" s="10">
        <f t="shared" si="1"/>
        <v>70.62</v>
      </c>
      <c r="H42" s="11">
        <v>6</v>
      </c>
      <c r="I42" s="11" t="s">
        <v>35</v>
      </c>
      <c r="J42" s="10">
        <f t="shared" si="0"/>
        <v>11.770000000000001</v>
      </c>
    </row>
    <row r="43" spans="1:13" s="1" customFormat="1" x14ac:dyDescent="0.25">
      <c r="A43" s="13">
        <v>41</v>
      </c>
      <c r="B43" s="12" t="s">
        <v>39</v>
      </c>
      <c r="C43" s="11" t="s">
        <v>0</v>
      </c>
      <c r="D43" s="11"/>
      <c r="E43" s="9">
        <v>11</v>
      </c>
      <c r="F43" s="10">
        <v>31.72</v>
      </c>
      <c r="G43" s="10">
        <f t="shared" si="1"/>
        <v>348.91999999999996</v>
      </c>
      <c r="H43" s="11">
        <v>6</v>
      </c>
      <c r="I43" s="11" t="s">
        <v>35</v>
      </c>
      <c r="J43" s="10">
        <f t="shared" si="0"/>
        <v>58.153333333333329</v>
      </c>
    </row>
    <row r="44" spans="1:13" s="1" customFormat="1" ht="19.5" customHeight="1" x14ac:dyDescent="0.25">
      <c r="A44" s="13">
        <v>42</v>
      </c>
      <c r="B44" s="12" t="s">
        <v>38</v>
      </c>
      <c r="C44" s="11" t="s">
        <v>0</v>
      </c>
      <c r="D44" s="18"/>
      <c r="E44" s="33">
        <v>3</v>
      </c>
      <c r="F44" s="32">
        <v>11.54</v>
      </c>
      <c r="G44" s="10">
        <f t="shared" si="1"/>
        <v>34.619999999999997</v>
      </c>
      <c r="H44" s="18">
        <v>12</v>
      </c>
      <c r="I44" s="18" t="s">
        <v>26</v>
      </c>
      <c r="J44" s="32">
        <f t="shared" si="0"/>
        <v>2.8849999999999998</v>
      </c>
    </row>
    <row r="45" spans="1:13" s="1" customFormat="1" ht="30.75" customHeight="1" x14ac:dyDescent="0.25">
      <c r="A45" s="13">
        <v>43</v>
      </c>
      <c r="B45" s="12" t="s">
        <v>37</v>
      </c>
      <c r="C45" s="11" t="s">
        <v>0</v>
      </c>
      <c r="D45" s="18"/>
      <c r="E45" s="33">
        <v>3</v>
      </c>
      <c r="F45" s="32">
        <v>12.55</v>
      </c>
      <c r="G45" s="10">
        <f t="shared" si="1"/>
        <v>37.650000000000006</v>
      </c>
      <c r="H45" s="18">
        <v>12</v>
      </c>
      <c r="I45" s="18" t="s">
        <v>26</v>
      </c>
      <c r="J45" s="32">
        <f t="shared" si="0"/>
        <v>3.1375000000000006</v>
      </c>
    </row>
    <row r="46" spans="1:13" s="1" customFormat="1" ht="29.25" customHeight="1" x14ac:dyDescent="0.25">
      <c r="A46" s="13">
        <v>44</v>
      </c>
      <c r="B46" s="12" t="s">
        <v>36</v>
      </c>
      <c r="C46" s="11" t="s">
        <v>0</v>
      </c>
      <c r="D46" s="18"/>
      <c r="E46" s="33">
        <v>4</v>
      </c>
      <c r="F46" s="32">
        <v>47.57</v>
      </c>
      <c r="G46" s="10">
        <f t="shared" si="1"/>
        <v>190.28</v>
      </c>
      <c r="H46" s="18">
        <v>6</v>
      </c>
      <c r="I46" s="18" t="s">
        <v>35</v>
      </c>
      <c r="J46" s="32">
        <f t="shared" si="0"/>
        <v>31.713333333333335</v>
      </c>
    </row>
    <row r="47" spans="1:13" s="1" customFormat="1" ht="19.5" customHeight="1" x14ac:dyDescent="0.25">
      <c r="A47" s="13">
        <v>45</v>
      </c>
      <c r="B47" s="12" t="s">
        <v>34</v>
      </c>
      <c r="C47" s="11" t="s">
        <v>0</v>
      </c>
      <c r="D47" s="18"/>
      <c r="E47" s="33">
        <v>4</v>
      </c>
      <c r="F47" s="32">
        <v>26.3</v>
      </c>
      <c r="G47" s="10">
        <f t="shared" si="1"/>
        <v>105.2</v>
      </c>
      <c r="H47" s="18">
        <v>1</v>
      </c>
      <c r="I47" s="18" t="s">
        <v>33</v>
      </c>
      <c r="J47" s="32">
        <f t="shared" si="0"/>
        <v>105.2</v>
      </c>
    </row>
    <row r="48" spans="1:13" s="1" customFormat="1" ht="34.5" customHeight="1" x14ac:dyDescent="0.25">
      <c r="A48" s="13">
        <v>46</v>
      </c>
      <c r="B48" s="12" t="s">
        <v>32</v>
      </c>
      <c r="C48" s="11" t="s">
        <v>0</v>
      </c>
      <c r="D48" s="18" t="s">
        <v>31</v>
      </c>
      <c r="E48" s="33">
        <v>4</v>
      </c>
      <c r="F48" s="32">
        <v>38.9</v>
      </c>
      <c r="G48" s="10">
        <f t="shared" si="1"/>
        <v>155.6</v>
      </c>
      <c r="H48" s="18">
        <v>3</v>
      </c>
      <c r="I48" s="18" t="s">
        <v>28</v>
      </c>
      <c r="J48" s="32">
        <f t="shared" si="0"/>
        <v>51.866666666666667</v>
      </c>
      <c r="M48" s="1" t="s">
        <v>31</v>
      </c>
    </row>
    <row r="49" spans="1:10" s="1" customFormat="1" ht="19.5" customHeight="1" x14ac:dyDescent="0.25">
      <c r="A49" s="13">
        <v>47</v>
      </c>
      <c r="B49" s="35" t="s">
        <v>30</v>
      </c>
      <c r="C49" s="11" t="s">
        <v>0</v>
      </c>
      <c r="D49" s="18" t="s">
        <v>29</v>
      </c>
      <c r="E49" s="33">
        <v>1</v>
      </c>
      <c r="F49" s="32">
        <v>175.13</v>
      </c>
      <c r="G49" s="10">
        <f t="shared" si="1"/>
        <v>175.13</v>
      </c>
      <c r="H49" s="18">
        <v>3</v>
      </c>
      <c r="I49" s="18" t="s">
        <v>28</v>
      </c>
      <c r="J49" s="32">
        <f t="shared" si="0"/>
        <v>58.376666666666665</v>
      </c>
    </row>
    <row r="50" spans="1:10" s="1" customFormat="1" ht="33.75" customHeight="1" x14ac:dyDescent="0.25">
      <c r="A50" s="13">
        <v>48</v>
      </c>
      <c r="B50" s="34" t="s">
        <v>27</v>
      </c>
      <c r="C50" s="11" t="s">
        <v>0</v>
      </c>
      <c r="D50" s="18"/>
      <c r="E50" s="33">
        <v>5</v>
      </c>
      <c r="F50" s="32">
        <v>145.99</v>
      </c>
      <c r="G50" s="10">
        <f t="shared" si="1"/>
        <v>729.95</v>
      </c>
      <c r="H50" s="18">
        <v>12</v>
      </c>
      <c r="I50" s="11" t="s">
        <v>26</v>
      </c>
      <c r="J50" s="31">
        <f t="shared" si="0"/>
        <v>60.829166666666673</v>
      </c>
    </row>
    <row r="51" spans="1:10" s="1" customFormat="1" ht="37.5" customHeight="1" x14ac:dyDescent="0.25">
      <c r="A51" s="30"/>
      <c r="B51" s="29"/>
      <c r="C51" s="28"/>
      <c r="D51" s="28"/>
      <c r="E51" s="27"/>
      <c r="F51" s="26"/>
      <c r="G51" s="25"/>
      <c r="H51" s="28"/>
      <c r="I51" s="23"/>
      <c r="J51" s="52">
        <f>SUM(J3:J50)</f>
        <v>11062.027500000006</v>
      </c>
    </row>
    <row r="52" spans="1:10" s="1" customFormat="1" ht="37.5" customHeight="1" x14ac:dyDescent="0.25">
      <c r="A52" s="30"/>
      <c r="B52" s="29"/>
      <c r="C52" s="28"/>
      <c r="D52" s="28"/>
      <c r="E52" s="27"/>
      <c r="F52" s="26"/>
      <c r="G52" s="25"/>
      <c r="H52" s="3"/>
      <c r="I52" s="23"/>
      <c r="J52" s="23"/>
    </row>
    <row r="53" spans="1:10" s="1" customFormat="1" ht="23.25" customHeight="1" x14ac:dyDescent="0.25">
      <c r="A53" s="298" t="s">
        <v>25</v>
      </c>
      <c r="B53" s="298"/>
      <c r="C53" s="298"/>
      <c r="D53" s="298"/>
      <c r="E53" s="298"/>
      <c r="F53" s="298"/>
      <c r="G53" s="298"/>
      <c r="H53" s="298"/>
      <c r="I53" s="23"/>
      <c r="J53" s="23"/>
    </row>
    <row r="54" spans="1:10" s="1" customFormat="1" ht="45.75" customHeight="1" x14ac:dyDescent="0.25">
      <c r="A54" s="13" t="s">
        <v>24</v>
      </c>
      <c r="B54" s="13" t="s">
        <v>23</v>
      </c>
      <c r="C54" s="13" t="s">
        <v>22</v>
      </c>
      <c r="D54" s="13" t="s">
        <v>21</v>
      </c>
      <c r="E54" s="13" t="s">
        <v>20</v>
      </c>
      <c r="F54" s="13" t="s">
        <v>19</v>
      </c>
      <c r="G54" s="24" t="s">
        <v>18</v>
      </c>
      <c r="H54" s="13"/>
      <c r="I54" s="23"/>
      <c r="J54" s="23"/>
    </row>
    <row r="55" spans="1:10" s="1" customFormat="1" ht="105" x14ac:dyDescent="0.25">
      <c r="A55" s="13">
        <v>1</v>
      </c>
      <c r="B55" s="14" t="s">
        <v>17</v>
      </c>
      <c r="C55" s="11" t="s">
        <v>0</v>
      </c>
      <c r="D55" s="11">
        <v>1</v>
      </c>
      <c r="E55" s="10">
        <v>1015.7</v>
      </c>
      <c r="F55" s="8">
        <f>E55*D55</f>
        <v>1015.7</v>
      </c>
      <c r="G55" s="9">
        <v>60</v>
      </c>
      <c r="H55" s="15">
        <f t="shared" ref="H55:H70" si="2">F55/G55</f>
        <v>16.928333333333335</v>
      </c>
      <c r="I55" s="23"/>
      <c r="J55" s="23"/>
    </row>
    <row r="56" spans="1:10" s="1" customFormat="1" x14ac:dyDescent="0.25">
      <c r="A56" s="13">
        <v>2</v>
      </c>
      <c r="B56" s="14" t="s">
        <v>16</v>
      </c>
      <c r="C56" s="11" t="s">
        <v>0</v>
      </c>
      <c r="D56" s="11">
        <v>2</v>
      </c>
      <c r="E56" s="10">
        <v>322.2</v>
      </c>
      <c r="F56" s="8">
        <f t="shared" ref="F56:F70" si="3">E56*D56</f>
        <v>644.4</v>
      </c>
      <c r="G56" s="9">
        <v>60</v>
      </c>
      <c r="H56" s="15">
        <f t="shared" si="2"/>
        <v>10.74</v>
      </c>
      <c r="I56" s="23"/>
      <c r="J56" s="23"/>
    </row>
    <row r="57" spans="1:10" s="1" customFormat="1" ht="14.25" customHeight="1" x14ac:dyDescent="0.25">
      <c r="A57" s="13">
        <v>3</v>
      </c>
      <c r="B57" s="12" t="s">
        <v>15</v>
      </c>
      <c r="C57" s="18" t="s">
        <v>0</v>
      </c>
      <c r="D57" s="18">
        <v>2</v>
      </c>
      <c r="E57" s="21">
        <v>1945.36</v>
      </c>
      <c r="F57" s="8">
        <f t="shared" si="3"/>
        <v>3890.72</v>
      </c>
      <c r="G57" s="9">
        <v>60</v>
      </c>
      <c r="H57" s="15">
        <f t="shared" si="2"/>
        <v>64.845333333333329</v>
      </c>
      <c r="I57" s="23"/>
      <c r="J57" s="23"/>
    </row>
    <row r="58" spans="1:10" s="1" customFormat="1" x14ac:dyDescent="0.25">
      <c r="A58" s="13">
        <v>4</v>
      </c>
      <c r="B58" s="12" t="s">
        <v>14</v>
      </c>
      <c r="C58" s="18" t="s">
        <v>0</v>
      </c>
      <c r="D58" s="18">
        <v>2</v>
      </c>
      <c r="E58" s="21">
        <v>572.5</v>
      </c>
      <c r="F58" s="8">
        <f t="shared" si="3"/>
        <v>1145</v>
      </c>
      <c r="G58" s="9">
        <v>60</v>
      </c>
      <c r="H58" s="15">
        <f t="shared" si="2"/>
        <v>19.083333333333332</v>
      </c>
      <c r="I58" s="23"/>
      <c r="J58" s="23"/>
    </row>
    <row r="59" spans="1:10" s="1" customFormat="1" ht="30" x14ac:dyDescent="0.25">
      <c r="A59" s="13">
        <v>5</v>
      </c>
      <c r="B59" s="14" t="s">
        <v>13</v>
      </c>
      <c r="C59" s="11" t="s">
        <v>0</v>
      </c>
      <c r="D59" s="11">
        <v>4</v>
      </c>
      <c r="E59" s="10">
        <v>589.85</v>
      </c>
      <c r="F59" s="8">
        <f t="shared" si="3"/>
        <v>2359.4</v>
      </c>
      <c r="G59" s="9">
        <v>60</v>
      </c>
      <c r="H59" s="15">
        <f t="shared" si="2"/>
        <v>39.323333333333338</v>
      </c>
      <c r="I59" s="3"/>
      <c r="J59" s="19"/>
    </row>
    <row r="60" spans="1:10" s="1" customFormat="1" ht="75" x14ac:dyDescent="0.25">
      <c r="A60" s="13">
        <v>6</v>
      </c>
      <c r="B60" s="14" t="s">
        <v>12</v>
      </c>
      <c r="C60" s="11" t="s">
        <v>0</v>
      </c>
      <c r="D60" s="11">
        <v>1</v>
      </c>
      <c r="E60" s="10">
        <v>1500.55</v>
      </c>
      <c r="F60" s="8">
        <f t="shared" si="3"/>
        <v>1500.55</v>
      </c>
      <c r="G60" s="9">
        <v>60</v>
      </c>
      <c r="H60" s="15">
        <f t="shared" si="2"/>
        <v>25.009166666666665</v>
      </c>
      <c r="I60" s="3"/>
      <c r="J60" s="19"/>
    </row>
    <row r="61" spans="1:10" s="1" customFormat="1" ht="45" x14ac:dyDescent="0.25">
      <c r="A61" s="13">
        <v>7</v>
      </c>
      <c r="B61" s="12" t="s">
        <v>11</v>
      </c>
      <c r="C61" s="11" t="s">
        <v>0</v>
      </c>
      <c r="D61" s="11">
        <v>2</v>
      </c>
      <c r="E61" s="10">
        <v>1357.97</v>
      </c>
      <c r="F61" s="8">
        <f t="shared" si="3"/>
        <v>2715.94</v>
      </c>
      <c r="G61" s="9">
        <v>60</v>
      </c>
      <c r="H61" s="15">
        <f t="shared" si="2"/>
        <v>45.265666666666668</v>
      </c>
      <c r="I61" s="3"/>
      <c r="J61" s="19"/>
    </row>
    <row r="62" spans="1:10" s="1" customFormat="1" ht="45" x14ac:dyDescent="0.25">
      <c r="A62" s="13">
        <v>8</v>
      </c>
      <c r="B62" s="14" t="s">
        <v>10</v>
      </c>
      <c r="C62" s="11" t="s">
        <v>0</v>
      </c>
      <c r="D62" s="11">
        <v>2</v>
      </c>
      <c r="E62" s="22">
        <v>464.68</v>
      </c>
      <c r="F62" s="8">
        <f t="shared" si="3"/>
        <v>929.36</v>
      </c>
      <c r="G62" s="9">
        <v>60</v>
      </c>
      <c r="H62" s="15">
        <f t="shared" si="2"/>
        <v>15.489333333333333</v>
      </c>
      <c r="I62" s="3"/>
      <c r="J62" s="19"/>
    </row>
    <row r="63" spans="1:10" s="1" customFormat="1" ht="45" x14ac:dyDescent="0.25">
      <c r="A63" s="13">
        <v>9</v>
      </c>
      <c r="B63" s="12" t="s">
        <v>9</v>
      </c>
      <c r="C63" s="18" t="s">
        <v>0</v>
      </c>
      <c r="D63" s="18">
        <v>2</v>
      </c>
      <c r="E63" s="21">
        <v>707.31</v>
      </c>
      <c r="F63" s="8">
        <f t="shared" si="3"/>
        <v>1414.62</v>
      </c>
      <c r="G63" s="9">
        <v>60</v>
      </c>
      <c r="H63" s="15">
        <f t="shared" si="2"/>
        <v>23.576999999999998</v>
      </c>
      <c r="I63" s="3"/>
      <c r="J63" s="19"/>
    </row>
    <row r="64" spans="1:10" s="1" customFormat="1" ht="60" x14ac:dyDescent="0.25">
      <c r="A64" s="13">
        <v>10</v>
      </c>
      <c r="B64" s="12" t="s">
        <v>8</v>
      </c>
      <c r="C64" s="11" t="s">
        <v>0</v>
      </c>
      <c r="D64" s="11">
        <v>8</v>
      </c>
      <c r="E64" s="10">
        <v>53.57</v>
      </c>
      <c r="F64" s="8">
        <f t="shared" si="3"/>
        <v>428.56</v>
      </c>
      <c r="G64" s="9">
        <v>60</v>
      </c>
      <c r="H64" s="15">
        <f t="shared" si="2"/>
        <v>7.1426666666666669</v>
      </c>
      <c r="J64" s="19"/>
    </row>
    <row r="65" spans="1:10" s="1" customFormat="1" x14ac:dyDescent="0.25">
      <c r="A65" s="13">
        <v>11</v>
      </c>
      <c r="B65" s="14" t="s">
        <v>7</v>
      </c>
      <c r="C65" s="11" t="s">
        <v>0</v>
      </c>
      <c r="D65" s="18">
        <v>10</v>
      </c>
      <c r="E65" s="10">
        <v>44.93</v>
      </c>
      <c r="F65" s="8">
        <f t="shared" si="3"/>
        <v>449.3</v>
      </c>
      <c r="G65" s="9">
        <v>60</v>
      </c>
      <c r="H65" s="15">
        <f t="shared" si="2"/>
        <v>7.4883333333333333</v>
      </c>
      <c r="I65" s="17"/>
      <c r="J65" s="2"/>
    </row>
    <row r="66" spans="1:10" s="1" customFormat="1" x14ac:dyDescent="0.25">
      <c r="A66" s="13">
        <v>12</v>
      </c>
      <c r="B66" s="14" t="s">
        <v>6</v>
      </c>
      <c r="C66" s="11" t="s">
        <v>0</v>
      </c>
      <c r="D66" s="18">
        <v>10</v>
      </c>
      <c r="E66" s="10">
        <v>58.99</v>
      </c>
      <c r="F66" s="8">
        <f t="shared" si="3"/>
        <v>589.9</v>
      </c>
      <c r="G66" s="9">
        <v>60</v>
      </c>
      <c r="H66" s="15">
        <f t="shared" si="2"/>
        <v>9.831666666666667</v>
      </c>
      <c r="I66" s="17"/>
      <c r="J66" s="2"/>
    </row>
    <row r="67" spans="1:10" s="1" customFormat="1" ht="30" x14ac:dyDescent="0.25">
      <c r="A67" s="13">
        <v>13</v>
      </c>
      <c r="B67" s="14" t="s">
        <v>5</v>
      </c>
      <c r="C67" s="11" t="s">
        <v>0</v>
      </c>
      <c r="D67" s="11">
        <v>4</v>
      </c>
      <c r="E67" s="10">
        <v>550</v>
      </c>
      <c r="F67" s="8">
        <f t="shared" si="3"/>
        <v>2200</v>
      </c>
      <c r="G67" s="9">
        <v>60</v>
      </c>
      <c r="H67" s="15">
        <f t="shared" si="2"/>
        <v>36.666666666666664</v>
      </c>
      <c r="I67" s="3"/>
      <c r="J67" s="16"/>
    </row>
    <row r="68" spans="1:10" s="1" customFormat="1" x14ac:dyDescent="0.25">
      <c r="A68" s="13">
        <v>14</v>
      </c>
      <c r="B68" s="14" t="s">
        <v>4</v>
      </c>
      <c r="C68" s="11" t="s">
        <v>0</v>
      </c>
      <c r="D68" s="11">
        <v>10</v>
      </c>
      <c r="E68" s="10">
        <v>46.07</v>
      </c>
      <c r="F68" s="8">
        <f t="shared" si="3"/>
        <v>460.7</v>
      </c>
      <c r="G68" s="9">
        <v>60</v>
      </c>
      <c r="H68" s="15">
        <f t="shared" si="2"/>
        <v>7.6783333333333328</v>
      </c>
      <c r="I68" s="3"/>
      <c r="J68" s="7"/>
    </row>
    <row r="69" spans="1:10" s="1" customFormat="1" x14ac:dyDescent="0.25">
      <c r="A69" s="13">
        <v>15</v>
      </c>
      <c r="B69" s="14" t="s">
        <v>3</v>
      </c>
      <c r="C69" s="11" t="s">
        <v>2</v>
      </c>
      <c r="D69" s="11">
        <v>1</v>
      </c>
      <c r="E69" s="10">
        <v>2342.8000000000002</v>
      </c>
      <c r="F69" s="8">
        <f t="shared" si="3"/>
        <v>2342.8000000000002</v>
      </c>
      <c r="G69" s="9">
        <v>60</v>
      </c>
      <c r="H69" s="8">
        <f t="shared" si="2"/>
        <v>39.046666666666667</v>
      </c>
      <c r="I69" s="3"/>
      <c r="J69" s="7"/>
    </row>
    <row r="70" spans="1:10" s="1" customFormat="1" ht="30" x14ac:dyDescent="0.25">
      <c r="A70" s="13">
        <v>16</v>
      </c>
      <c r="B70" s="12" t="s">
        <v>1</v>
      </c>
      <c r="C70" s="11" t="s">
        <v>0</v>
      </c>
      <c r="D70" s="11">
        <v>11</v>
      </c>
      <c r="E70" s="10">
        <v>439.3</v>
      </c>
      <c r="F70" s="8">
        <f t="shared" si="3"/>
        <v>4832.3</v>
      </c>
      <c r="G70" s="9">
        <v>36</v>
      </c>
      <c r="H70" s="8">
        <f t="shared" si="2"/>
        <v>134.23055555555555</v>
      </c>
      <c r="I70" s="3"/>
      <c r="J70" s="7"/>
    </row>
    <row r="71" spans="1:10" s="1" customFormat="1" x14ac:dyDescent="0.25">
      <c r="A71" s="6"/>
      <c r="B71" s="5"/>
      <c r="C71" s="3"/>
      <c r="D71" s="3"/>
      <c r="E71" s="3"/>
      <c r="G71" s="4"/>
      <c r="H71" s="50">
        <f>SUM(H55:H70)</f>
        <v>502.3463888888889</v>
      </c>
      <c r="I71" s="3"/>
      <c r="J71" s="2"/>
    </row>
    <row r="72" spans="1:10" x14ac:dyDescent="0.25">
      <c r="H72" s="51"/>
    </row>
    <row r="73" spans="1:10" x14ac:dyDescent="0.25">
      <c r="H73" s="51"/>
    </row>
    <row r="74" spans="1:10" x14ac:dyDescent="0.25">
      <c r="B74" s="303" t="s">
        <v>379</v>
      </c>
      <c r="C74" s="303"/>
      <c r="D74" s="303"/>
      <c r="E74" s="303"/>
      <c r="F74" s="303"/>
      <c r="G74" s="303"/>
      <c r="H74" s="303"/>
    </row>
    <row r="75" spans="1:10" s="1" customFormat="1" ht="52.5" customHeight="1" x14ac:dyDescent="0.25">
      <c r="A75" s="6"/>
      <c r="B75" s="301" t="s">
        <v>380</v>
      </c>
      <c r="C75" s="302"/>
      <c r="D75" s="302"/>
      <c r="E75" s="302"/>
      <c r="F75" s="302"/>
      <c r="G75" s="302"/>
      <c r="H75" s="302"/>
      <c r="I75" s="3"/>
      <c r="J75" s="2"/>
    </row>
  </sheetData>
  <mergeCells count="5">
    <mergeCell ref="A1:J1"/>
    <mergeCell ref="A53:H53"/>
    <mergeCell ref="H2:I2"/>
    <mergeCell ref="B75:H75"/>
    <mergeCell ref="B74:H74"/>
  </mergeCells>
  <pageMargins left="0.511811024" right="0.511811024" top="0.78740157499999996" bottom="0.78740157499999996" header="0.31496062000000002" footer="0.31496062000000002"/>
  <pageSetup paperSize="9" scale="53" orientation="portrait" r:id="rId1"/>
  <colBreaks count="1" manualBreakCount="1">
    <brk id="10" max="7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A661-1DC9-4B19-B168-3676EB7CCE7A}">
  <dimension ref="A1:U67"/>
  <sheetViews>
    <sheetView view="pageBreakPreview" zoomScale="60" zoomScaleNormal="85" workbookViewId="0">
      <selection activeCell="H51" sqref="H51"/>
    </sheetView>
  </sheetViews>
  <sheetFormatPr defaultRowHeight="15" x14ac:dyDescent="0.25"/>
  <cols>
    <col min="1" max="1" width="5.5703125" style="6" customWidth="1"/>
    <col min="2" max="2" width="54.85546875" style="5" customWidth="1"/>
    <col min="3" max="3" width="15" style="3" customWidth="1"/>
    <col min="4" max="4" width="13.5703125" style="3" customWidth="1"/>
    <col min="5" max="5" width="12.85546875" style="3" customWidth="1"/>
    <col min="6" max="6" width="13.140625" style="1" customWidth="1"/>
    <col min="7" max="7" width="13.28515625" style="4" customWidth="1"/>
    <col min="8" max="8" width="15.28515625" style="3" customWidth="1"/>
    <col min="9" max="9" width="19.42578125" style="3" customWidth="1"/>
    <col min="10" max="10" width="17.5703125" style="2" customWidth="1"/>
    <col min="11" max="11" width="14.28515625" style="1" customWidth="1"/>
    <col min="12" max="12" width="11.5703125" style="1" customWidth="1"/>
    <col min="13" max="13" width="12.140625" style="1" customWidth="1"/>
    <col min="14" max="14" width="12.28515625" style="1" customWidth="1"/>
    <col min="15" max="15" width="13.5703125" style="1" customWidth="1"/>
    <col min="16" max="16" width="14.42578125" style="1" customWidth="1"/>
    <col min="17" max="17" width="18.140625" style="1" customWidth="1"/>
    <col min="18" max="21" width="61.42578125" style="1" customWidth="1"/>
  </cols>
  <sheetData>
    <row r="1" spans="1:10" s="1" customFormat="1" ht="26.25" customHeight="1" x14ac:dyDescent="0.25">
      <c r="A1" s="295" t="s">
        <v>295</v>
      </c>
      <c r="B1" s="296"/>
      <c r="C1" s="296"/>
      <c r="D1" s="296"/>
      <c r="E1" s="296"/>
      <c r="F1" s="296"/>
      <c r="G1" s="296"/>
      <c r="H1" s="296"/>
      <c r="I1" s="296"/>
      <c r="J1" s="297"/>
    </row>
    <row r="2" spans="1:10" s="1" customFormat="1" ht="28.5" customHeight="1" x14ac:dyDescent="0.25">
      <c r="A2" s="44" t="s">
        <v>119</v>
      </c>
      <c r="B2" s="44" t="s">
        <v>118</v>
      </c>
      <c r="C2" s="44" t="s">
        <v>117</v>
      </c>
      <c r="D2" s="44" t="s">
        <v>116</v>
      </c>
      <c r="E2" s="44" t="s">
        <v>115</v>
      </c>
      <c r="F2" s="44" t="s">
        <v>114</v>
      </c>
      <c r="G2" s="43" t="s">
        <v>113</v>
      </c>
      <c r="H2" s="44" t="s">
        <v>112</v>
      </c>
      <c r="I2" s="44" t="s">
        <v>381</v>
      </c>
      <c r="J2" s="43" t="s">
        <v>111</v>
      </c>
    </row>
    <row r="3" spans="1:10" s="1" customFormat="1" ht="82.5" customHeight="1" x14ac:dyDescent="0.25">
      <c r="A3" s="13">
        <v>1</v>
      </c>
      <c r="B3" s="14" t="s">
        <v>110</v>
      </c>
      <c r="C3" s="11" t="s">
        <v>0</v>
      </c>
      <c r="D3" s="11" t="s">
        <v>109</v>
      </c>
      <c r="E3" s="9">
        <v>8</v>
      </c>
      <c r="F3" s="10">
        <v>3.33</v>
      </c>
      <c r="G3" s="10">
        <f>F3*E3</f>
        <v>26.64</v>
      </c>
      <c r="H3" s="11">
        <v>1</v>
      </c>
      <c r="I3" s="11" t="s">
        <v>33</v>
      </c>
      <c r="J3" s="10">
        <f t="shared" ref="J3:J47" si="0">G3/H3</f>
        <v>26.64</v>
      </c>
    </row>
    <row r="4" spans="1:10" s="1" customFormat="1" ht="30" x14ac:dyDescent="0.25">
      <c r="A4" s="13">
        <v>2</v>
      </c>
      <c r="B4" s="14" t="s">
        <v>108</v>
      </c>
      <c r="C4" s="11" t="s">
        <v>0</v>
      </c>
      <c r="D4" s="8"/>
      <c r="E4" s="9">
        <v>8</v>
      </c>
      <c r="F4" s="10">
        <v>8.6199999999999992</v>
      </c>
      <c r="G4" s="10">
        <f t="shared" ref="G4:G47" si="1">F4*E4</f>
        <v>68.959999999999994</v>
      </c>
      <c r="H4" s="11">
        <v>1</v>
      </c>
      <c r="I4" s="11" t="s">
        <v>33</v>
      </c>
      <c r="J4" s="10">
        <f t="shared" si="0"/>
        <v>68.959999999999994</v>
      </c>
    </row>
    <row r="5" spans="1:10" s="1" customFormat="1" ht="60" x14ac:dyDescent="0.25">
      <c r="A5" s="13">
        <v>3</v>
      </c>
      <c r="B5" s="14" t="s">
        <v>107</v>
      </c>
      <c r="C5" s="11" t="s">
        <v>0</v>
      </c>
      <c r="D5" s="11" t="s">
        <v>106</v>
      </c>
      <c r="E5" s="9">
        <v>6</v>
      </c>
      <c r="F5" s="10">
        <v>10.83</v>
      </c>
      <c r="G5" s="10">
        <f t="shared" si="1"/>
        <v>64.98</v>
      </c>
      <c r="H5" s="11">
        <v>1</v>
      </c>
      <c r="I5" s="11" t="s">
        <v>33</v>
      </c>
      <c r="J5" s="10">
        <f t="shared" si="0"/>
        <v>64.98</v>
      </c>
    </row>
    <row r="6" spans="1:10" s="1" customFormat="1" ht="45" x14ac:dyDescent="0.25">
      <c r="A6" s="13">
        <v>4</v>
      </c>
      <c r="B6" s="14" t="s">
        <v>105</v>
      </c>
      <c r="C6" s="11" t="s">
        <v>0</v>
      </c>
      <c r="D6" s="11" t="s">
        <v>104</v>
      </c>
      <c r="E6" s="9">
        <v>5</v>
      </c>
      <c r="F6" s="10">
        <v>8.99</v>
      </c>
      <c r="G6" s="10">
        <f t="shared" si="1"/>
        <v>44.95</v>
      </c>
      <c r="H6" s="11">
        <v>1</v>
      </c>
      <c r="I6" s="11" t="s">
        <v>33</v>
      </c>
      <c r="J6" s="10">
        <f t="shared" si="0"/>
        <v>44.95</v>
      </c>
    </row>
    <row r="7" spans="1:10" s="1" customFormat="1" ht="45" x14ac:dyDescent="0.25">
      <c r="A7" s="13">
        <v>5</v>
      </c>
      <c r="B7" s="14" t="s">
        <v>103</v>
      </c>
      <c r="C7" s="11" t="s">
        <v>0</v>
      </c>
      <c r="D7" s="11" t="s">
        <v>102</v>
      </c>
      <c r="E7" s="9">
        <v>8</v>
      </c>
      <c r="F7" s="10">
        <v>4.84</v>
      </c>
      <c r="G7" s="10">
        <f t="shared" si="1"/>
        <v>38.72</v>
      </c>
      <c r="H7" s="11">
        <v>1</v>
      </c>
      <c r="I7" s="11" t="s">
        <v>33</v>
      </c>
      <c r="J7" s="10">
        <f t="shared" si="0"/>
        <v>38.72</v>
      </c>
    </row>
    <row r="8" spans="1:10" s="1" customFormat="1" ht="45" x14ac:dyDescent="0.25">
      <c r="A8" s="13">
        <v>6</v>
      </c>
      <c r="B8" s="14" t="s">
        <v>101</v>
      </c>
      <c r="C8" s="11" t="s">
        <v>0</v>
      </c>
      <c r="D8" s="11" t="s">
        <v>100</v>
      </c>
      <c r="E8" s="9">
        <v>16</v>
      </c>
      <c r="F8" s="10">
        <v>3.65</v>
      </c>
      <c r="G8" s="10">
        <f t="shared" si="1"/>
        <v>58.4</v>
      </c>
      <c r="H8" s="11">
        <v>1</v>
      </c>
      <c r="I8" s="11" t="s">
        <v>33</v>
      </c>
      <c r="J8" s="10">
        <f t="shared" si="0"/>
        <v>58.4</v>
      </c>
    </row>
    <row r="9" spans="1:10" s="1" customFormat="1" ht="60" x14ac:dyDescent="0.25">
      <c r="A9" s="13">
        <v>7</v>
      </c>
      <c r="B9" s="14" t="s">
        <v>99</v>
      </c>
      <c r="C9" s="11" t="s">
        <v>0</v>
      </c>
      <c r="D9" s="11" t="s">
        <v>98</v>
      </c>
      <c r="E9" s="9">
        <v>4</v>
      </c>
      <c r="F9" s="10">
        <v>2.66</v>
      </c>
      <c r="G9" s="10">
        <f t="shared" si="1"/>
        <v>10.64</v>
      </c>
      <c r="H9" s="11">
        <v>1</v>
      </c>
      <c r="I9" s="11" t="s">
        <v>33</v>
      </c>
      <c r="J9" s="10">
        <f t="shared" si="0"/>
        <v>10.64</v>
      </c>
    </row>
    <row r="10" spans="1:10" s="1" customFormat="1" ht="45" x14ac:dyDescent="0.25">
      <c r="A10" s="13">
        <v>8</v>
      </c>
      <c r="B10" s="12" t="s">
        <v>97</v>
      </c>
      <c r="C10" s="11" t="s">
        <v>96</v>
      </c>
      <c r="D10" s="11" t="s">
        <v>95</v>
      </c>
      <c r="E10" s="9">
        <v>1</v>
      </c>
      <c r="F10" s="10">
        <v>2.93</v>
      </c>
      <c r="G10" s="10">
        <f t="shared" si="1"/>
        <v>2.93</v>
      </c>
      <c r="H10" s="11">
        <v>1</v>
      </c>
      <c r="I10" s="11" t="s">
        <v>33</v>
      </c>
      <c r="J10" s="10">
        <f t="shared" si="0"/>
        <v>2.93</v>
      </c>
    </row>
    <row r="11" spans="1:10" s="1" customFormat="1" ht="75" x14ac:dyDescent="0.25">
      <c r="A11" s="13">
        <v>9</v>
      </c>
      <c r="B11" s="14" t="s">
        <v>94</v>
      </c>
      <c r="C11" s="11" t="s">
        <v>0</v>
      </c>
      <c r="D11" s="11" t="s">
        <v>93</v>
      </c>
      <c r="E11" s="9">
        <v>4</v>
      </c>
      <c r="F11" s="10">
        <v>1.44</v>
      </c>
      <c r="G11" s="10">
        <f t="shared" si="1"/>
        <v>5.76</v>
      </c>
      <c r="H11" s="11">
        <v>1</v>
      </c>
      <c r="I11" s="11" t="s">
        <v>33</v>
      </c>
      <c r="J11" s="10">
        <f t="shared" si="0"/>
        <v>5.76</v>
      </c>
    </row>
    <row r="12" spans="1:10" s="1" customFormat="1" ht="24" customHeight="1" x14ac:dyDescent="0.25">
      <c r="A12" s="13">
        <v>10</v>
      </c>
      <c r="B12" s="12" t="s">
        <v>92</v>
      </c>
      <c r="C12" s="11" t="s">
        <v>0</v>
      </c>
      <c r="D12" s="11" t="s">
        <v>91</v>
      </c>
      <c r="E12" s="9">
        <v>2</v>
      </c>
      <c r="F12" s="10">
        <v>2.36</v>
      </c>
      <c r="G12" s="10">
        <f t="shared" si="1"/>
        <v>4.72</v>
      </c>
      <c r="H12" s="11">
        <v>1</v>
      </c>
      <c r="I12" s="11" t="s">
        <v>33</v>
      </c>
      <c r="J12" s="10">
        <f t="shared" si="0"/>
        <v>4.72</v>
      </c>
    </row>
    <row r="13" spans="1:10" s="1" customFormat="1" ht="60" x14ac:dyDescent="0.25">
      <c r="A13" s="13">
        <v>11</v>
      </c>
      <c r="B13" s="14" t="s">
        <v>90</v>
      </c>
      <c r="C13" s="11" t="s">
        <v>0</v>
      </c>
      <c r="D13" s="11" t="s">
        <v>89</v>
      </c>
      <c r="E13" s="9">
        <v>3</v>
      </c>
      <c r="F13" s="10">
        <v>9.5399999999999991</v>
      </c>
      <c r="G13" s="10">
        <f t="shared" si="1"/>
        <v>28.619999999999997</v>
      </c>
      <c r="H13" s="11">
        <v>1</v>
      </c>
      <c r="I13" s="11" t="s">
        <v>33</v>
      </c>
      <c r="J13" s="10">
        <f t="shared" si="0"/>
        <v>28.619999999999997</v>
      </c>
    </row>
    <row r="14" spans="1:10" s="1" customFormat="1" ht="30" x14ac:dyDescent="0.25">
      <c r="A14" s="13">
        <v>12</v>
      </c>
      <c r="B14" s="12" t="s">
        <v>88</v>
      </c>
      <c r="C14" s="11" t="s">
        <v>0</v>
      </c>
      <c r="D14" s="11" t="s">
        <v>87</v>
      </c>
      <c r="E14" s="9">
        <v>4</v>
      </c>
      <c r="F14" s="10">
        <v>8.77</v>
      </c>
      <c r="G14" s="10">
        <f t="shared" si="1"/>
        <v>35.08</v>
      </c>
      <c r="H14" s="11">
        <v>1</v>
      </c>
      <c r="I14" s="11" t="s">
        <v>33</v>
      </c>
      <c r="J14" s="10">
        <f t="shared" si="0"/>
        <v>35.08</v>
      </c>
    </row>
    <row r="15" spans="1:10" s="1" customFormat="1" ht="60" x14ac:dyDescent="0.25">
      <c r="A15" s="13">
        <v>13</v>
      </c>
      <c r="B15" s="14" t="s">
        <v>86</v>
      </c>
      <c r="C15" s="11" t="s">
        <v>0</v>
      </c>
      <c r="D15" s="11" t="s">
        <v>85</v>
      </c>
      <c r="E15" s="9">
        <v>3</v>
      </c>
      <c r="F15" s="10">
        <v>10.3</v>
      </c>
      <c r="G15" s="10">
        <f t="shared" si="1"/>
        <v>30.900000000000002</v>
      </c>
      <c r="H15" s="11">
        <v>1</v>
      </c>
      <c r="I15" s="11" t="s">
        <v>33</v>
      </c>
      <c r="J15" s="10">
        <f t="shared" si="0"/>
        <v>30.900000000000002</v>
      </c>
    </row>
    <row r="16" spans="1:10" s="1" customFormat="1" ht="30" x14ac:dyDescent="0.25">
      <c r="A16" s="13">
        <v>14</v>
      </c>
      <c r="B16" s="14" t="s">
        <v>84</v>
      </c>
      <c r="C16" s="11" t="s">
        <v>82</v>
      </c>
      <c r="D16" s="11"/>
      <c r="E16" s="9">
        <v>1</v>
      </c>
      <c r="F16" s="10">
        <v>7.35</v>
      </c>
      <c r="G16" s="10">
        <f t="shared" si="1"/>
        <v>7.35</v>
      </c>
      <c r="H16" s="11">
        <v>1</v>
      </c>
      <c r="I16" s="11" t="s">
        <v>33</v>
      </c>
      <c r="J16" s="10">
        <f t="shared" si="0"/>
        <v>7.35</v>
      </c>
    </row>
    <row r="17" spans="1:21" ht="45" x14ac:dyDescent="0.25">
      <c r="A17" s="13">
        <v>15</v>
      </c>
      <c r="B17" s="12" t="s">
        <v>80</v>
      </c>
      <c r="C17" s="11" t="s">
        <v>79</v>
      </c>
      <c r="D17" s="11"/>
      <c r="E17" s="9">
        <v>1</v>
      </c>
      <c r="F17" s="10">
        <v>24.63</v>
      </c>
      <c r="G17" s="10">
        <f t="shared" si="1"/>
        <v>24.63</v>
      </c>
      <c r="H17" s="11">
        <v>3</v>
      </c>
      <c r="I17" s="11" t="s">
        <v>28</v>
      </c>
      <c r="J17" s="10">
        <f t="shared" si="0"/>
        <v>8.2099999999999991</v>
      </c>
    </row>
    <row r="18" spans="1:21" ht="24.75" customHeight="1" x14ac:dyDescent="0.25">
      <c r="A18" s="13">
        <v>16</v>
      </c>
      <c r="B18" s="12" t="s">
        <v>78</v>
      </c>
      <c r="C18" s="11" t="s">
        <v>0</v>
      </c>
      <c r="D18" s="11"/>
      <c r="E18" s="9">
        <v>8</v>
      </c>
      <c r="F18" s="10">
        <v>3.11</v>
      </c>
      <c r="G18" s="10">
        <f t="shared" si="1"/>
        <v>24.88</v>
      </c>
      <c r="H18" s="11">
        <v>1</v>
      </c>
      <c r="I18" s="11" t="s">
        <v>33</v>
      </c>
      <c r="J18" s="10">
        <f t="shared" si="0"/>
        <v>24.88</v>
      </c>
    </row>
    <row r="19" spans="1:21" ht="34.5" customHeight="1" x14ac:dyDescent="0.25">
      <c r="A19" s="13">
        <v>17</v>
      </c>
      <c r="B19" s="12" t="s">
        <v>77</v>
      </c>
      <c r="C19" s="11" t="s">
        <v>0</v>
      </c>
      <c r="D19" s="11"/>
      <c r="E19" s="9">
        <v>4</v>
      </c>
      <c r="F19" s="10">
        <v>5</v>
      </c>
      <c r="G19" s="10">
        <f t="shared" si="1"/>
        <v>20</v>
      </c>
      <c r="H19" s="11">
        <v>1</v>
      </c>
      <c r="I19" s="11" t="s">
        <v>33</v>
      </c>
      <c r="J19" s="10">
        <f t="shared" si="0"/>
        <v>20</v>
      </c>
    </row>
    <row r="20" spans="1:21" ht="90" x14ac:dyDescent="0.25">
      <c r="A20" s="13">
        <v>18</v>
      </c>
      <c r="B20" s="14" t="s">
        <v>126</v>
      </c>
      <c r="C20" s="11" t="s">
        <v>75</v>
      </c>
      <c r="D20" s="11" t="s">
        <v>74</v>
      </c>
      <c r="E20" s="9">
        <v>10</v>
      </c>
      <c r="F20" s="10">
        <v>57.97</v>
      </c>
      <c r="G20" s="10">
        <f t="shared" si="1"/>
        <v>579.70000000000005</v>
      </c>
      <c r="H20" s="11">
        <v>1</v>
      </c>
      <c r="I20" s="11" t="s">
        <v>33</v>
      </c>
      <c r="J20" s="10">
        <f t="shared" si="0"/>
        <v>579.70000000000005</v>
      </c>
    </row>
    <row r="21" spans="1:21" s="42" customFormat="1" ht="30" x14ac:dyDescent="0.25">
      <c r="A21" s="13">
        <v>19</v>
      </c>
      <c r="B21" s="12" t="s">
        <v>73</v>
      </c>
      <c r="C21" s="11" t="s">
        <v>0</v>
      </c>
      <c r="D21" s="11" t="s">
        <v>72</v>
      </c>
      <c r="E21" s="9">
        <v>5</v>
      </c>
      <c r="F21" s="10">
        <v>2.19</v>
      </c>
      <c r="G21" s="10">
        <f t="shared" si="1"/>
        <v>10.95</v>
      </c>
      <c r="H21" s="11">
        <v>1</v>
      </c>
      <c r="I21" s="11" t="s">
        <v>33</v>
      </c>
      <c r="J21" s="10">
        <f t="shared" si="0"/>
        <v>10.95</v>
      </c>
      <c r="K21" s="1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ht="60" x14ac:dyDescent="0.25">
      <c r="A22" s="13">
        <v>20</v>
      </c>
      <c r="B22" s="14" t="s">
        <v>71</v>
      </c>
      <c r="C22" s="11" t="s">
        <v>0</v>
      </c>
      <c r="D22" s="11" t="s">
        <v>70</v>
      </c>
      <c r="E22" s="9">
        <v>5</v>
      </c>
      <c r="F22" s="10">
        <v>6.76</v>
      </c>
      <c r="G22" s="10">
        <f t="shared" si="1"/>
        <v>33.799999999999997</v>
      </c>
      <c r="H22" s="11">
        <v>1</v>
      </c>
      <c r="I22" s="11" t="s">
        <v>33</v>
      </c>
      <c r="J22" s="10">
        <f t="shared" si="0"/>
        <v>33.799999999999997</v>
      </c>
    </row>
    <row r="23" spans="1:21" ht="27" customHeight="1" x14ac:dyDescent="0.25">
      <c r="A23" s="13">
        <v>21</v>
      </c>
      <c r="B23" s="14" t="s">
        <v>69</v>
      </c>
      <c r="C23" s="11" t="s">
        <v>0</v>
      </c>
      <c r="D23" s="11" t="s">
        <v>68</v>
      </c>
      <c r="E23" s="9">
        <v>1</v>
      </c>
      <c r="F23" s="10">
        <v>31.57</v>
      </c>
      <c r="G23" s="10">
        <f t="shared" si="1"/>
        <v>31.57</v>
      </c>
      <c r="H23" s="11">
        <v>1</v>
      </c>
      <c r="I23" s="11" t="s">
        <v>33</v>
      </c>
      <c r="J23" s="10">
        <f t="shared" si="0"/>
        <v>31.57</v>
      </c>
    </row>
    <row r="24" spans="1:21" ht="30" x14ac:dyDescent="0.25">
      <c r="A24" s="13">
        <v>22</v>
      </c>
      <c r="B24" s="14" t="s">
        <v>67</v>
      </c>
      <c r="C24" s="11" t="s">
        <v>66</v>
      </c>
      <c r="D24" s="41" t="s">
        <v>60</v>
      </c>
      <c r="E24" s="46">
        <v>1</v>
      </c>
      <c r="F24" s="10">
        <v>74.47</v>
      </c>
      <c r="G24" s="10">
        <f t="shared" si="1"/>
        <v>74.47</v>
      </c>
      <c r="H24" s="11">
        <v>1</v>
      </c>
      <c r="I24" s="11" t="s">
        <v>33</v>
      </c>
      <c r="J24" s="10">
        <f t="shared" si="0"/>
        <v>74.47</v>
      </c>
    </row>
    <row r="25" spans="1:21" ht="24" customHeight="1" x14ac:dyDescent="0.25">
      <c r="A25" s="13">
        <v>23</v>
      </c>
      <c r="B25" s="12" t="s">
        <v>65</v>
      </c>
      <c r="C25" s="11" t="s">
        <v>0</v>
      </c>
      <c r="D25" s="11" t="s">
        <v>64</v>
      </c>
      <c r="E25" s="9">
        <v>2</v>
      </c>
      <c r="F25" s="10">
        <v>17.43</v>
      </c>
      <c r="G25" s="10">
        <f t="shared" si="1"/>
        <v>34.86</v>
      </c>
      <c r="H25" s="11">
        <v>6</v>
      </c>
      <c r="I25" s="18" t="s">
        <v>35</v>
      </c>
      <c r="J25" s="10">
        <f t="shared" si="0"/>
        <v>5.81</v>
      </c>
    </row>
    <row r="26" spans="1:21" ht="30" x14ac:dyDescent="0.25">
      <c r="A26" s="13">
        <v>24</v>
      </c>
      <c r="B26" s="12" t="s">
        <v>63</v>
      </c>
      <c r="C26" s="11" t="s">
        <v>61</v>
      </c>
      <c r="D26" s="11" t="s">
        <v>60</v>
      </c>
      <c r="E26" s="9">
        <v>1</v>
      </c>
      <c r="F26" s="10">
        <v>80.67</v>
      </c>
      <c r="G26" s="10">
        <f t="shared" si="1"/>
        <v>80.67</v>
      </c>
      <c r="H26" s="11">
        <v>1</v>
      </c>
      <c r="I26" s="11" t="s">
        <v>33</v>
      </c>
      <c r="J26" s="10">
        <f t="shared" si="0"/>
        <v>80.67</v>
      </c>
    </row>
    <row r="27" spans="1:21" ht="30" x14ac:dyDescent="0.25">
      <c r="A27" s="13">
        <v>25</v>
      </c>
      <c r="B27" s="14" t="s">
        <v>62</v>
      </c>
      <c r="C27" s="11" t="s">
        <v>61</v>
      </c>
      <c r="D27" s="11" t="s">
        <v>60</v>
      </c>
      <c r="E27" s="9">
        <v>2</v>
      </c>
      <c r="F27" s="10">
        <v>21.67</v>
      </c>
      <c r="G27" s="10">
        <f t="shared" si="1"/>
        <v>43.34</v>
      </c>
      <c r="H27" s="11">
        <v>1</v>
      </c>
      <c r="I27" s="11" t="s">
        <v>33</v>
      </c>
      <c r="J27" s="10">
        <f t="shared" si="0"/>
        <v>43.34</v>
      </c>
    </row>
    <row r="28" spans="1:21" ht="26.25" customHeight="1" x14ac:dyDescent="0.25">
      <c r="A28" s="13">
        <v>26</v>
      </c>
      <c r="B28" s="12" t="s">
        <v>59</v>
      </c>
      <c r="C28" s="11" t="s">
        <v>0</v>
      </c>
      <c r="D28" s="11" t="s">
        <v>57</v>
      </c>
      <c r="E28" s="9">
        <v>1</v>
      </c>
      <c r="F28" s="10">
        <v>16.899999999999999</v>
      </c>
      <c r="G28" s="10">
        <f t="shared" si="1"/>
        <v>16.899999999999999</v>
      </c>
      <c r="H28" s="11">
        <v>6</v>
      </c>
      <c r="I28" s="11" t="s">
        <v>35</v>
      </c>
      <c r="J28" s="10">
        <f t="shared" si="0"/>
        <v>2.8166666666666664</v>
      </c>
    </row>
    <row r="29" spans="1:21" ht="60" x14ac:dyDescent="0.25">
      <c r="A29" s="13">
        <v>27</v>
      </c>
      <c r="B29" s="12" t="s">
        <v>58</v>
      </c>
      <c r="C29" s="11" t="s">
        <v>0</v>
      </c>
      <c r="D29" s="11" t="s">
        <v>57</v>
      </c>
      <c r="E29" s="9">
        <v>1</v>
      </c>
      <c r="F29" s="10">
        <v>18.899999999999999</v>
      </c>
      <c r="G29" s="10">
        <f t="shared" si="1"/>
        <v>18.899999999999999</v>
      </c>
      <c r="H29" s="11">
        <v>6</v>
      </c>
      <c r="I29" s="11" t="s">
        <v>35</v>
      </c>
      <c r="J29" s="10">
        <f t="shared" si="0"/>
        <v>3.15</v>
      </c>
    </row>
    <row r="30" spans="1:21" ht="30" x14ac:dyDescent="0.25">
      <c r="A30" s="13">
        <v>28</v>
      </c>
      <c r="B30" s="12" t="s">
        <v>56</v>
      </c>
      <c r="C30" s="11" t="s">
        <v>0</v>
      </c>
      <c r="D30" s="11" t="s">
        <v>55</v>
      </c>
      <c r="E30" s="9">
        <v>1</v>
      </c>
      <c r="F30" s="10">
        <v>24.4</v>
      </c>
      <c r="G30" s="10">
        <f t="shared" si="1"/>
        <v>24.4</v>
      </c>
      <c r="H30" s="18">
        <v>12</v>
      </c>
      <c r="I30" s="18" t="s">
        <v>26</v>
      </c>
      <c r="J30" s="10">
        <f t="shared" si="0"/>
        <v>2.0333333333333332</v>
      </c>
    </row>
    <row r="31" spans="1:21" ht="38.25" customHeight="1" x14ac:dyDescent="0.25">
      <c r="A31" s="13">
        <v>29</v>
      </c>
      <c r="B31" s="12" t="s">
        <v>125</v>
      </c>
      <c r="C31" s="18" t="s">
        <v>0</v>
      </c>
      <c r="D31" s="18"/>
      <c r="E31" s="36">
        <v>1</v>
      </c>
      <c r="F31" s="21">
        <v>39.89</v>
      </c>
      <c r="G31" s="10">
        <f t="shared" si="1"/>
        <v>39.89</v>
      </c>
      <c r="H31" s="18">
        <v>6</v>
      </c>
      <c r="I31" s="18" t="s">
        <v>35</v>
      </c>
      <c r="J31" s="10">
        <f t="shared" si="0"/>
        <v>6.6483333333333334</v>
      </c>
      <c r="K31" s="17"/>
    </row>
    <row r="32" spans="1:21" ht="60" x14ac:dyDescent="0.25">
      <c r="A32" s="13">
        <v>30</v>
      </c>
      <c r="B32" s="12" t="s">
        <v>53</v>
      </c>
      <c r="C32" s="18" t="s">
        <v>0</v>
      </c>
      <c r="D32" s="11" t="s">
        <v>52</v>
      </c>
      <c r="E32" s="9">
        <v>1</v>
      </c>
      <c r="F32" s="10">
        <v>13.31</v>
      </c>
      <c r="G32" s="10">
        <f t="shared" si="1"/>
        <v>13.31</v>
      </c>
      <c r="H32" s="11">
        <v>12</v>
      </c>
      <c r="I32" s="11" t="s">
        <v>26</v>
      </c>
      <c r="J32" s="10">
        <f t="shared" si="0"/>
        <v>1.1091666666666666</v>
      </c>
    </row>
    <row r="33" spans="1:11" s="1" customFormat="1" x14ac:dyDescent="0.25">
      <c r="A33" s="13">
        <v>31</v>
      </c>
      <c r="B33" s="12" t="s">
        <v>124</v>
      </c>
      <c r="C33" s="11" t="s">
        <v>0</v>
      </c>
      <c r="D33" s="11"/>
      <c r="E33" s="9">
        <v>5</v>
      </c>
      <c r="F33" s="10">
        <v>15.38</v>
      </c>
      <c r="G33" s="10">
        <f t="shared" si="1"/>
        <v>76.900000000000006</v>
      </c>
      <c r="H33" s="11">
        <v>12</v>
      </c>
      <c r="I33" s="11" t="s">
        <v>26</v>
      </c>
      <c r="J33" s="10">
        <f t="shared" si="0"/>
        <v>6.4083333333333341</v>
      </c>
    </row>
    <row r="34" spans="1:11" s="1" customFormat="1" ht="28.5" customHeight="1" x14ac:dyDescent="0.25">
      <c r="A34" s="13">
        <v>32</v>
      </c>
      <c r="B34" s="14" t="s">
        <v>123</v>
      </c>
      <c r="C34" s="11" t="s">
        <v>0</v>
      </c>
      <c r="D34" s="11"/>
      <c r="E34" s="9">
        <v>2</v>
      </c>
      <c r="F34" s="10">
        <v>4.8600000000000003</v>
      </c>
      <c r="G34" s="10">
        <f t="shared" si="1"/>
        <v>9.7200000000000006</v>
      </c>
      <c r="H34" s="11">
        <v>6</v>
      </c>
      <c r="I34" s="11" t="s">
        <v>35</v>
      </c>
      <c r="J34" s="10">
        <f t="shared" si="0"/>
        <v>1.62</v>
      </c>
    </row>
    <row r="35" spans="1:11" s="1" customFormat="1" ht="27" customHeight="1" x14ac:dyDescent="0.25">
      <c r="A35" s="13">
        <v>33</v>
      </c>
      <c r="B35" s="12" t="s">
        <v>49</v>
      </c>
      <c r="C35" s="11" t="s">
        <v>0</v>
      </c>
      <c r="D35" s="11"/>
      <c r="E35" s="9">
        <v>2</v>
      </c>
      <c r="F35" s="10">
        <v>32.21</v>
      </c>
      <c r="G35" s="10">
        <f t="shared" si="1"/>
        <v>64.42</v>
      </c>
      <c r="H35" s="11">
        <v>6</v>
      </c>
      <c r="I35" s="11" t="s">
        <v>35</v>
      </c>
      <c r="J35" s="10">
        <f t="shared" si="0"/>
        <v>10.736666666666666</v>
      </c>
    </row>
    <row r="36" spans="1:11" s="1" customFormat="1" ht="45" x14ac:dyDescent="0.25">
      <c r="A36" s="13">
        <v>34</v>
      </c>
      <c r="B36" s="12" t="s">
        <v>122</v>
      </c>
      <c r="C36" s="11" t="s">
        <v>47</v>
      </c>
      <c r="D36" s="11" t="s">
        <v>46</v>
      </c>
      <c r="E36" s="9">
        <v>10</v>
      </c>
      <c r="F36" s="10">
        <v>88.19</v>
      </c>
      <c r="G36" s="10">
        <f t="shared" si="1"/>
        <v>881.9</v>
      </c>
      <c r="H36" s="11">
        <v>1</v>
      </c>
      <c r="I36" s="11" t="s">
        <v>33</v>
      </c>
      <c r="J36" s="10">
        <f t="shared" si="0"/>
        <v>881.9</v>
      </c>
    </row>
    <row r="37" spans="1:11" s="1" customFormat="1" ht="51" customHeight="1" x14ac:dyDescent="0.25">
      <c r="A37" s="13">
        <v>35</v>
      </c>
      <c r="B37" s="12" t="s">
        <v>45</v>
      </c>
      <c r="C37" s="11" t="s">
        <v>0</v>
      </c>
      <c r="D37" s="11"/>
      <c r="E37" s="9">
        <v>2</v>
      </c>
      <c r="F37" s="10">
        <v>7.4</v>
      </c>
      <c r="G37" s="10">
        <f t="shared" si="1"/>
        <v>14.8</v>
      </c>
      <c r="H37" s="11">
        <v>6</v>
      </c>
      <c r="I37" s="11" t="s">
        <v>35</v>
      </c>
      <c r="J37" s="10">
        <f t="shared" si="0"/>
        <v>2.4666666666666668</v>
      </c>
    </row>
    <row r="38" spans="1:11" s="1" customFormat="1" ht="51.75" customHeight="1" x14ac:dyDescent="0.25">
      <c r="A38" s="13">
        <v>36</v>
      </c>
      <c r="B38" s="12" t="s">
        <v>44</v>
      </c>
      <c r="C38" s="11" t="s">
        <v>0</v>
      </c>
      <c r="D38" s="11"/>
      <c r="E38" s="9">
        <v>2</v>
      </c>
      <c r="F38" s="10">
        <v>11.8</v>
      </c>
      <c r="G38" s="10">
        <f t="shared" si="1"/>
        <v>23.6</v>
      </c>
      <c r="H38" s="11">
        <v>6</v>
      </c>
      <c r="I38" s="11" t="s">
        <v>35</v>
      </c>
      <c r="J38" s="10">
        <f t="shared" si="0"/>
        <v>3.9333333333333336</v>
      </c>
    </row>
    <row r="39" spans="1:11" s="1" customFormat="1" ht="24.75" customHeight="1" x14ac:dyDescent="0.25">
      <c r="A39" s="13">
        <v>37</v>
      </c>
      <c r="B39" s="12" t="s">
        <v>41</v>
      </c>
      <c r="C39" s="11" t="s">
        <v>0</v>
      </c>
      <c r="D39" s="11"/>
      <c r="E39" s="9">
        <v>1</v>
      </c>
      <c r="F39" s="10">
        <v>17.329999999999998</v>
      </c>
      <c r="G39" s="10">
        <f t="shared" si="1"/>
        <v>17.329999999999998</v>
      </c>
      <c r="H39" s="11">
        <v>6</v>
      </c>
      <c r="I39" s="11" t="s">
        <v>35</v>
      </c>
      <c r="J39" s="10">
        <f t="shared" si="0"/>
        <v>2.8883333333333332</v>
      </c>
    </row>
    <row r="40" spans="1:11" s="1" customFormat="1" ht="45" x14ac:dyDescent="0.25">
      <c r="A40" s="13">
        <v>38</v>
      </c>
      <c r="B40" s="12" t="s">
        <v>40</v>
      </c>
      <c r="C40" s="11" t="s">
        <v>0</v>
      </c>
      <c r="D40" s="11"/>
      <c r="E40" s="9">
        <v>2</v>
      </c>
      <c r="F40" s="10">
        <v>6.42</v>
      </c>
      <c r="G40" s="10">
        <f t="shared" si="1"/>
        <v>12.84</v>
      </c>
      <c r="H40" s="11">
        <v>6</v>
      </c>
      <c r="I40" s="11" t="s">
        <v>35</v>
      </c>
      <c r="J40" s="10">
        <f t="shared" si="0"/>
        <v>2.14</v>
      </c>
    </row>
    <row r="41" spans="1:11" s="1" customFormat="1" x14ac:dyDescent="0.25">
      <c r="A41" s="13">
        <v>39</v>
      </c>
      <c r="B41" s="12" t="s">
        <v>121</v>
      </c>
      <c r="C41" s="11" t="s">
        <v>0</v>
      </c>
      <c r="D41" s="11"/>
      <c r="E41" s="9">
        <v>1</v>
      </c>
      <c r="F41" s="10">
        <v>31.72</v>
      </c>
      <c r="G41" s="10">
        <f t="shared" si="1"/>
        <v>31.72</v>
      </c>
      <c r="H41" s="11">
        <v>6</v>
      </c>
      <c r="I41" s="11" t="s">
        <v>35</v>
      </c>
      <c r="J41" s="10">
        <f t="shared" si="0"/>
        <v>5.2866666666666662</v>
      </c>
    </row>
    <row r="42" spans="1:11" s="1" customFormat="1" ht="19.5" customHeight="1" x14ac:dyDescent="0.25">
      <c r="A42" s="13">
        <v>40</v>
      </c>
      <c r="B42" s="12" t="s">
        <v>38</v>
      </c>
      <c r="C42" s="11" t="s">
        <v>0</v>
      </c>
      <c r="D42" s="18"/>
      <c r="E42" s="33">
        <v>1</v>
      </c>
      <c r="F42" s="32">
        <v>11.54</v>
      </c>
      <c r="G42" s="10">
        <f t="shared" si="1"/>
        <v>11.54</v>
      </c>
      <c r="H42" s="18">
        <v>12</v>
      </c>
      <c r="I42" s="18" t="s">
        <v>26</v>
      </c>
      <c r="J42" s="32">
        <f t="shared" si="0"/>
        <v>0.96166666666666656</v>
      </c>
    </row>
    <row r="43" spans="1:11" s="1" customFormat="1" ht="30.75" customHeight="1" x14ac:dyDescent="0.25">
      <c r="A43" s="13">
        <v>41</v>
      </c>
      <c r="B43" s="12" t="s">
        <v>37</v>
      </c>
      <c r="C43" s="11" t="s">
        <v>0</v>
      </c>
      <c r="D43" s="18"/>
      <c r="E43" s="33">
        <v>1</v>
      </c>
      <c r="F43" s="32">
        <v>12.55</v>
      </c>
      <c r="G43" s="10">
        <f t="shared" si="1"/>
        <v>12.55</v>
      </c>
      <c r="H43" s="18">
        <v>12</v>
      </c>
      <c r="I43" s="18" t="s">
        <v>26</v>
      </c>
      <c r="J43" s="32">
        <f t="shared" si="0"/>
        <v>1.0458333333333334</v>
      </c>
    </row>
    <row r="44" spans="1:11" s="1" customFormat="1" ht="34.5" customHeight="1" x14ac:dyDescent="0.25">
      <c r="A44" s="13">
        <v>42</v>
      </c>
      <c r="B44" s="12" t="s">
        <v>36</v>
      </c>
      <c r="C44" s="11" t="s">
        <v>0</v>
      </c>
      <c r="D44" s="18"/>
      <c r="E44" s="33">
        <v>2</v>
      </c>
      <c r="F44" s="32">
        <v>47.57</v>
      </c>
      <c r="G44" s="10">
        <f t="shared" si="1"/>
        <v>95.14</v>
      </c>
      <c r="H44" s="18">
        <v>6</v>
      </c>
      <c r="I44" s="18" t="s">
        <v>35</v>
      </c>
      <c r="J44" s="32">
        <f t="shared" si="0"/>
        <v>15.856666666666667</v>
      </c>
    </row>
    <row r="45" spans="1:11" s="1" customFormat="1" ht="19.5" customHeight="1" x14ac:dyDescent="0.25">
      <c r="A45" s="13">
        <v>43</v>
      </c>
      <c r="B45" s="12" t="s">
        <v>34</v>
      </c>
      <c r="C45" s="11" t="s">
        <v>0</v>
      </c>
      <c r="D45" s="18"/>
      <c r="E45" s="33">
        <v>1</v>
      </c>
      <c r="F45" s="32">
        <v>26.3</v>
      </c>
      <c r="G45" s="10">
        <f t="shared" si="1"/>
        <v>26.3</v>
      </c>
      <c r="H45" s="18">
        <v>1</v>
      </c>
      <c r="I45" s="18" t="s">
        <v>33</v>
      </c>
      <c r="J45" s="32">
        <f t="shared" si="0"/>
        <v>26.3</v>
      </c>
      <c r="K45" s="17"/>
    </row>
    <row r="46" spans="1:11" s="1" customFormat="1" ht="34.5" customHeight="1" x14ac:dyDescent="0.25">
      <c r="A46" s="13">
        <v>44</v>
      </c>
      <c r="B46" s="12" t="s">
        <v>32</v>
      </c>
      <c r="C46" s="11" t="s">
        <v>0</v>
      </c>
      <c r="D46" s="18" t="s">
        <v>31</v>
      </c>
      <c r="E46" s="33">
        <v>1</v>
      </c>
      <c r="F46" s="32">
        <v>38.9</v>
      </c>
      <c r="G46" s="10">
        <f t="shared" si="1"/>
        <v>38.9</v>
      </c>
      <c r="H46" s="18">
        <v>3</v>
      </c>
      <c r="I46" s="18" t="s">
        <v>28</v>
      </c>
      <c r="J46" s="32">
        <f t="shared" si="0"/>
        <v>12.966666666666667</v>
      </c>
      <c r="K46" s="17"/>
    </row>
    <row r="47" spans="1:11" s="1" customFormat="1" x14ac:dyDescent="0.25">
      <c r="A47" s="13">
        <v>45</v>
      </c>
      <c r="B47" s="34" t="s">
        <v>27</v>
      </c>
      <c r="C47" s="11" t="s">
        <v>0</v>
      </c>
      <c r="D47" s="18"/>
      <c r="E47" s="33">
        <v>2</v>
      </c>
      <c r="F47" s="32">
        <v>145.99</v>
      </c>
      <c r="G47" s="10">
        <f t="shared" si="1"/>
        <v>291.98</v>
      </c>
      <c r="H47" s="18">
        <v>12</v>
      </c>
      <c r="I47" s="11" t="s">
        <v>26</v>
      </c>
      <c r="J47" s="31">
        <f t="shared" si="0"/>
        <v>24.331666666666667</v>
      </c>
    </row>
    <row r="48" spans="1:11" s="1" customFormat="1" ht="26.25" customHeight="1" x14ac:dyDescent="0.25">
      <c r="A48" s="30"/>
      <c r="B48" s="29"/>
      <c r="C48" s="28"/>
      <c r="D48" s="28"/>
      <c r="E48" s="27"/>
      <c r="F48" s="26"/>
      <c r="G48" s="25"/>
      <c r="H48" s="28"/>
      <c r="I48" s="45"/>
      <c r="J48" s="54">
        <f>SUM(J3:J47)</f>
        <v>2356.6499999999996</v>
      </c>
    </row>
    <row r="49" spans="1:10" s="1" customFormat="1" ht="44.25" customHeight="1" x14ac:dyDescent="0.25">
      <c r="A49" s="30"/>
      <c r="B49" s="29"/>
      <c r="C49" s="28"/>
      <c r="D49" s="28"/>
      <c r="E49" s="27"/>
      <c r="F49" s="26"/>
      <c r="G49" s="25"/>
      <c r="H49" s="28"/>
      <c r="I49" s="45"/>
      <c r="J49" s="45"/>
    </row>
    <row r="50" spans="1:10" s="1" customFormat="1" ht="23.25" customHeight="1" x14ac:dyDescent="0.25">
      <c r="A50" s="298" t="s">
        <v>25</v>
      </c>
      <c r="B50" s="298"/>
      <c r="C50" s="298"/>
      <c r="D50" s="298"/>
      <c r="E50" s="298"/>
      <c r="F50" s="298"/>
      <c r="G50" s="298"/>
      <c r="H50" s="298"/>
      <c r="I50" s="23"/>
      <c r="J50" s="23"/>
    </row>
    <row r="51" spans="1:10" s="1" customFormat="1" ht="31.5" customHeight="1" x14ac:dyDescent="0.25">
      <c r="A51" s="13" t="s">
        <v>24</v>
      </c>
      <c r="B51" s="13" t="s">
        <v>23</v>
      </c>
      <c r="C51" s="13" t="s">
        <v>22</v>
      </c>
      <c r="D51" s="13" t="s">
        <v>21</v>
      </c>
      <c r="E51" s="13" t="s">
        <v>20</v>
      </c>
      <c r="F51" s="13" t="s">
        <v>19</v>
      </c>
      <c r="G51" s="24" t="s">
        <v>382</v>
      </c>
      <c r="H51" s="13" t="s">
        <v>131</v>
      </c>
      <c r="I51" s="23"/>
      <c r="J51" s="23"/>
    </row>
    <row r="52" spans="1:10" s="1" customFormat="1" x14ac:dyDescent="0.25">
      <c r="A52" s="13">
        <v>1</v>
      </c>
      <c r="B52" s="12" t="s">
        <v>15</v>
      </c>
      <c r="C52" s="18" t="s">
        <v>0</v>
      </c>
      <c r="D52" s="18">
        <v>1</v>
      </c>
      <c r="E52" s="21">
        <v>1945.36</v>
      </c>
      <c r="F52" s="20">
        <f>E52*D52</f>
        <v>1945.36</v>
      </c>
      <c r="G52" s="9">
        <v>60</v>
      </c>
      <c r="H52" s="15">
        <f t="shared" ref="H52:H60" si="2">F52/G52</f>
        <v>32.422666666666665</v>
      </c>
      <c r="I52" s="17"/>
      <c r="J52" s="3"/>
    </row>
    <row r="53" spans="1:10" s="1" customFormat="1" ht="30" x14ac:dyDescent="0.25">
      <c r="A53" s="13">
        <v>2</v>
      </c>
      <c r="B53" s="14" t="s">
        <v>13</v>
      </c>
      <c r="C53" s="11" t="s">
        <v>0</v>
      </c>
      <c r="D53" s="18">
        <v>1</v>
      </c>
      <c r="E53" s="10">
        <v>589.85</v>
      </c>
      <c r="F53" s="20">
        <f t="shared" ref="F53:F60" si="3">E53*D53</f>
        <v>589.85</v>
      </c>
      <c r="G53" s="9">
        <v>60</v>
      </c>
      <c r="H53" s="15">
        <f t="shared" si="2"/>
        <v>9.8308333333333344</v>
      </c>
      <c r="I53" s="3"/>
      <c r="J53" s="7"/>
    </row>
    <row r="54" spans="1:10" s="1" customFormat="1" ht="45" x14ac:dyDescent="0.25">
      <c r="A54" s="13">
        <v>3</v>
      </c>
      <c r="B54" s="12" t="s">
        <v>9</v>
      </c>
      <c r="C54" s="18" t="s">
        <v>0</v>
      </c>
      <c r="D54" s="18">
        <v>1</v>
      </c>
      <c r="E54" s="21">
        <v>707.31</v>
      </c>
      <c r="F54" s="20">
        <f t="shared" si="3"/>
        <v>707.31</v>
      </c>
      <c r="G54" s="9">
        <v>60</v>
      </c>
      <c r="H54" s="15">
        <f t="shared" si="2"/>
        <v>11.788499999999999</v>
      </c>
      <c r="I54" s="17"/>
      <c r="J54" s="7"/>
    </row>
    <row r="55" spans="1:10" s="1" customFormat="1" ht="60" x14ac:dyDescent="0.25">
      <c r="A55" s="13">
        <v>4</v>
      </c>
      <c r="B55" s="12" t="s">
        <v>8</v>
      </c>
      <c r="C55" s="11" t="s">
        <v>0</v>
      </c>
      <c r="D55" s="18">
        <v>2</v>
      </c>
      <c r="E55" s="10">
        <v>53.57</v>
      </c>
      <c r="F55" s="20">
        <f t="shared" si="3"/>
        <v>107.14</v>
      </c>
      <c r="G55" s="9">
        <v>60</v>
      </c>
      <c r="H55" s="15">
        <f t="shared" si="2"/>
        <v>1.7856666666666667</v>
      </c>
      <c r="I55" s="3"/>
      <c r="J55" s="7"/>
    </row>
    <row r="56" spans="1:10" s="1" customFormat="1" x14ac:dyDescent="0.25">
      <c r="A56" s="13">
        <v>5</v>
      </c>
      <c r="B56" s="14" t="s">
        <v>7</v>
      </c>
      <c r="C56" s="11" t="s">
        <v>0</v>
      </c>
      <c r="D56" s="18">
        <v>4</v>
      </c>
      <c r="E56" s="10">
        <v>44.93</v>
      </c>
      <c r="F56" s="20">
        <f t="shared" si="3"/>
        <v>179.72</v>
      </c>
      <c r="G56" s="9">
        <v>60</v>
      </c>
      <c r="H56" s="15">
        <f t="shared" si="2"/>
        <v>2.9953333333333334</v>
      </c>
      <c r="I56" s="3"/>
      <c r="J56" s="16"/>
    </row>
    <row r="57" spans="1:10" s="1" customFormat="1" x14ac:dyDescent="0.25">
      <c r="A57" s="13">
        <v>6</v>
      </c>
      <c r="B57" s="14" t="s">
        <v>6</v>
      </c>
      <c r="C57" s="11" t="s">
        <v>0</v>
      </c>
      <c r="D57" s="18">
        <v>4</v>
      </c>
      <c r="E57" s="10">
        <v>58.99</v>
      </c>
      <c r="F57" s="20">
        <f t="shared" si="3"/>
        <v>235.96</v>
      </c>
      <c r="G57" s="9">
        <v>60</v>
      </c>
      <c r="H57" s="15">
        <f t="shared" si="2"/>
        <v>3.932666666666667</v>
      </c>
      <c r="I57" s="17"/>
      <c r="J57" s="16"/>
    </row>
    <row r="58" spans="1:10" s="1" customFormat="1" ht="30" x14ac:dyDescent="0.25">
      <c r="A58" s="13">
        <v>7</v>
      </c>
      <c r="B58" s="14" t="s">
        <v>5</v>
      </c>
      <c r="C58" s="11" t="s">
        <v>0</v>
      </c>
      <c r="D58" s="18">
        <v>1</v>
      </c>
      <c r="E58" s="10">
        <v>550</v>
      </c>
      <c r="F58" s="20">
        <f t="shared" si="3"/>
        <v>550</v>
      </c>
      <c r="G58" s="9">
        <v>60</v>
      </c>
      <c r="H58" s="15">
        <f t="shared" si="2"/>
        <v>9.1666666666666661</v>
      </c>
      <c r="I58" s="3"/>
      <c r="J58" s="16"/>
    </row>
    <row r="59" spans="1:10" s="1" customFormat="1" x14ac:dyDescent="0.25">
      <c r="A59" s="13">
        <v>8</v>
      </c>
      <c r="B59" s="14" t="s">
        <v>4</v>
      </c>
      <c r="C59" s="11" t="s">
        <v>0</v>
      </c>
      <c r="D59" s="18">
        <v>4</v>
      </c>
      <c r="E59" s="10">
        <v>46.07</v>
      </c>
      <c r="F59" s="20">
        <f t="shared" si="3"/>
        <v>184.28</v>
      </c>
      <c r="G59" s="9">
        <v>60</v>
      </c>
      <c r="H59" s="15">
        <f t="shared" si="2"/>
        <v>3.0713333333333335</v>
      </c>
      <c r="I59" s="3"/>
      <c r="J59" s="2"/>
    </row>
    <row r="60" spans="1:10" s="1" customFormat="1" ht="30" x14ac:dyDescent="0.25">
      <c r="A60" s="13">
        <v>9</v>
      </c>
      <c r="B60" s="12" t="s">
        <v>1</v>
      </c>
      <c r="C60" s="11" t="s">
        <v>0</v>
      </c>
      <c r="D60" s="11">
        <v>1</v>
      </c>
      <c r="E60" s="10">
        <v>439.3</v>
      </c>
      <c r="F60" s="20">
        <f t="shared" si="3"/>
        <v>439.3</v>
      </c>
      <c r="G60" s="9">
        <v>36</v>
      </c>
      <c r="H60" s="8">
        <f t="shared" si="2"/>
        <v>12.202777777777778</v>
      </c>
      <c r="I60" s="3"/>
      <c r="J60" s="2"/>
    </row>
    <row r="61" spans="1:10" x14ac:dyDescent="0.25">
      <c r="G61" s="53"/>
      <c r="H61" s="50">
        <f>SUM(H52:H60)</f>
        <v>87.196444444444452</v>
      </c>
    </row>
    <row r="62" spans="1:10" x14ac:dyDescent="0.25">
      <c r="G62" s="53"/>
      <c r="H62" s="51"/>
    </row>
    <row r="63" spans="1:10" s="1" customFormat="1" x14ac:dyDescent="0.25">
      <c r="A63" s="6"/>
      <c r="B63" s="5"/>
      <c r="C63" s="3"/>
      <c r="D63" s="3"/>
      <c r="E63" s="3"/>
      <c r="G63" s="53"/>
      <c r="H63" s="51"/>
      <c r="I63" s="3"/>
      <c r="J63" s="2"/>
    </row>
    <row r="64" spans="1:10" x14ac:dyDescent="0.25">
      <c r="G64" s="53"/>
      <c r="H64" s="51"/>
    </row>
    <row r="65" spans="2:8" x14ac:dyDescent="0.25">
      <c r="G65" s="53"/>
      <c r="H65" s="51"/>
    </row>
    <row r="66" spans="2:8" x14ac:dyDescent="0.25">
      <c r="B66" s="303" t="s">
        <v>379</v>
      </c>
      <c r="C66" s="303"/>
      <c r="D66" s="303"/>
      <c r="E66" s="303"/>
      <c r="F66" s="303"/>
      <c r="G66" s="303"/>
      <c r="H66" s="303"/>
    </row>
    <row r="67" spans="2:8" ht="63" customHeight="1" x14ac:dyDescent="0.25">
      <c r="B67" s="301" t="s">
        <v>380</v>
      </c>
      <c r="C67" s="302"/>
      <c r="D67" s="302"/>
      <c r="E67" s="302"/>
      <c r="F67" s="302"/>
      <c r="G67" s="302"/>
      <c r="H67" s="302"/>
    </row>
  </sheetData>
  <mergeCells count="4">
    <mergeCell ref="A1:J1"/>
    <mergeCell ref="A50:H50"/>
    <mergeCell ref="B66:H66"/>
    <mergeCell ref="B67:H67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6E6DB-AAC8-424A-A354-ACBD274ADD90}">
  <dimension ref="A1:U67"/>
  <sheetViews>
    <sheetView view="pageBreakPreview" topLeftCell="A55" zoomScale="60" zoomScaleNormal="100" workbookViewId="0">
      <selection activeCell="C3" sqref="C3"/>
    </sheetView>
  </sheetViews>
  <sheetFormatPr defaultRowHeight="15" x14ac:dyDescent="0.25"/>
  <cols>
    <col min="1" max="1" width="5.5703125" style="6" customWidth="1"/>
    <col min="2" max="2" width="54.85546875" style="5" customWidth="1"/>
    <col min="3" max="3" width="15" style="3" customWidth="1"/>
    <col min="4" max="4" width="13.5703125" style="3" customWidth="1"/>
    <col min="5" max="5" width="13.42578125" style="3" bestFit="1" customWidth="1"/>
    <col min="6" max="6" width="16" style="1" customWidth="1"/>
    <col min="7" max="7" width="12.5703125" style="4" customWidth="1"/>
    <col min="8" max="8" width="11.7109375" style="3" customWidth="1"/>
    <col min="9" max="9" width="15" style="3" customWidth="1"/>
    <col min="10" max="10" width="14.42578125" style="2" customWidth="1"/>
    <col min="11" max="11" width="28" style="17" customWidth="1"/>
    <col min="12" max="12" width="17.85546875" style="1" customWidth="1"/>
    <col min="13" max="13" width="15.85546875" style="1" customWidth="1"/>
    <col min="14" max="14" width="17.7109375" style="1" customWidth="1"/>
    <col min="15" max="21" width="61.42578125" style="1" customWidth="1"/>
  </cols>
  <sheetData>
    <row r="1" spans="1:11" s="1" customFormat="1" ht="26.25" customHeight="1" x14ac:dyDescent="0.25">
      <c r="A1" s="295" t="s">
        <v>296</v>
      </c>
      <c r="B1" s="296"/>
      <c r="C1" s="296"/>
      <c r="D1" s="296"/>
      <c r="E1" s="296"/>
      <c r="F1" s="296"/>
      <c r="G1" s="296"/>
      <c r="H1" s="296"/>
      <c r="I1" s="296"/>
      <c r="J1" s="297"/>
      <c r="K1" s="17"/>
    </row>
    <row r="2" spans="1:11" s="1" customFormat="1" ht="28.5" customHeight="1" x14ac:dyDescent="0.25">
      <c r="A2" s="44" t="s">
        <v>119</v>
      </c>
      <c r="B2" s="44" t="s">
        <v>118</v>
      </c>
      <c r="C2" s="44" t="s">
        <v>117</v>
      </c>
      <c r="D2" s="44" t="s">
        <v>116</v>
      </c>
      <c r="E2" s="44" t="s">
        <v>115</v>
      </c>
      <c r="F2" s="44" t="s">
        <v>114</v>
      </c>
      <c r="G2" s="43" t="s">
        <v>113</v>
      </c>
      <c r="H2" s="44" t="s">
        <v>112</v>
      </c>
      <c r="I2" s="44" t="s">
        <v>381</v>
      </c>
      <c r="J2" s="43" t="s">
        <v>111</v>
      </c>
      <c r="K2" s="17"/>
    </row>
    <row r="3" spans="1:11" s="1" customFormat="1" ht="82.5" customHeight="1" x14ac:dyDescent="0.25">
      <c r="A3" s="13">
        <v>1</v>
      </c>
      <c r="B3" s="14" t="s">
        <v>110</v>
      </c>
      <c r="C3" s="11" t="s">
        <v>0</v>
      </c>
      <c r="D3" s="11" t="s">
        <v>109</v>
      </c>
      <c r="E3" s="9">
        <v>6</v>
      </c>
      <c r="F3" s="10">
        <v>3.33</v>
      </c>
      <c r="G3" s="10">
        <f>F3*E3</f>
        <v>19.98</v>
      </c>
      <c r="H3" s="11">
        <v>1</v>
      </c>
      <c r="I3" s="11" t="s">
        <v>33</v>
      </c>
      <c r="J3" s="10">
        <f t="shared" ref="J3:J47" si="0">G3/H3</f>
        <v>19.98</v>
      </c>
      <c r="K3" s="17"/>
    </row>
    <row r="4" spans="1:11" s="1" customFormat="1" ht="30" x14ac:dyDescent="0.25">
      <c r="A4" s="13">
        <v>2</v>
      </c>
      <c r="B4" s="14" t="s">
        <v>108</v>
      </c>
      <c r="C4" s="11" t="s">
        <v>0</v>
      </c>
      <c r="D4" s="8"/>
      <c r="E4" s="9">
        <v>6</v>
      </c>
      <c r="F4" s="10">
        <v>8.6199999999999992</v>
      </c>
      <c r="G4" s="10">
        <f t="shared" ref="G4:G47" si="1">F4*E4</f>
        <v>51.72</v>
      </c>
      <c r="H4" s="11">
        <v>1</v>
      </c>
      <c r="I4" s="11" t="s">
        <v>33</v>
      </c>
      <c r="J4" s="10">
        <f t="shared" si="0"/>
        <v>51.72</v>
      </c>
      <c r="K4" s="17"/>
    </row>
    <row r="5" spans="1:11" s="1" customFormat="1" ht="60" x14ac:dyDescent="0.25">
      <c r="A5" s="13">
        <v>3</v>
      </c>
      <c r="B5" s="14" t="s">
        <v>107</v>
      </c>
      <c r="C5" s="11" t="s">
        <v>0</v>
      </c>
      <c r="D5" s="11" t="s">
        <v>106</v>
      </c>
      <c r="E5" s="9">
        <v>4</v>
      </c>
      <c r="F5" s="10">
        <v>10.83</v>
      </c>
      <c r="G5" s="10">
        <f t="shared" si="1"/>
        <v>43.32</v>
      </c>
      <c r="H5" s="11">
        <v>1</v>
      </c>
      <c r="I5" s="11" t="s">
        <v>33</v>
      </c>
      <c r="J5" s="10">
        <f t="shared" si="0"/>
        <v>43.32</v>
      </c>
      <c r="K5" s="17"/>
    </row>
    <row r="6" spans="1:11" s="1" customFormat="1" ht="45" x14ac:dyDescent="0.25">
      <c r="A6" s="13">
        <v>4</v>
      </c>
      <c r="B6" s="14" t="s">
        <v>105</v>
      </c>
      <c r="C6" s="11" t="s">
        <v>0</v>
      </c>
      <c r="D6" s="11" t="s">
        <v>104</v>
      </c>
      <c r="E6" s="9">
        <v>4</v>
      </c>
      <c r="F6" s="10">
        <v>8.99</v>
      </c>
      <c r="G6" s="10">
        <f t="shared" si="1"/>
        <v>35.96</v>
      </c>
      <c r="H6" s="11">
        <v>1</v>
      </c>
      <c r="I6" s="11" t="s">
        <v>33</v>
      </c>
      <c r="J6" s="10">
        <f t="shared" si="0"/>
        <v>35.96</v>
      </c>
      <c r="K6" s="17"/>
    </row>
    <row r="7" spans="1:11" s="1" customFormat="1" ht="45" x14ac:dyDescent="0.25">
      <c r="A7" s="13">
        <v>5</v>
      </c>
      <c r="B7" s="14" t="s">
        <v>103</v>
      </c>
      <c r="C7" s="11" t="s">
        <v>0</v>
      </c>
      <c r="D7" s="11" t="s">
        <v>102</v>
      </c>
      <c r="E7" s="9">
        <v>6</v>
      </c>
      <c r="F7" s="10">
        <v>4.84</v>
      </c>
      <c r="G7" s="10">
        <f t="shared" si="1"/>
        <v>29.04</v>
      </c>
      <c r="H7" s="11">
        <v>1</v>
      </c>
      <c r="I7" s="11" t="s">
        <v>33</v>
      </c>
      <c r="J7" s="10">
        <f t="shared" si="0"/>
        <v>29.04</v>
      </c>
      <c r="K7" s="17"/>
    </row>
    <row r="8" spans="1:11" s="1" customFormat="1" ht="45" x14ac:dyDescent="0.25">
      <c r="A8" s="13">
        <v>6</v>
      </c>
      <c r="B8" s="14" t="s">
        <v>101</v>
      </c>
      <c r="C8" s="11" t="s">
        <v>0</v>
      </c>
      <c r="D8" s="11" t="s">
        <v>100</v>
      </c>
      <c r="E8" s="9">
        <v>12</v>
      </c>
      <c r="F8" s="10">
        <v>3.65</v>
      </c>
      <c r="G8" s="10">
        <f t="shared" si="1"/>
        <v>43.8</v>
      </c>
      <c r="H8" s="11">
        <v>1</v>
      </c>
      <c r="I8" s="11" t="s">
        <v>33</v>
      </c>
      <c r="J8" s="10">
        <f t="shared" si="0"/>
        <v>43.8</v>
      </c>
      <c r="K8" s="17"/>
    </row>
    <row r="9" spans="1:11" s="1" customFormat="1" ht="60" x14ac:dyDescent="0.25">
      <c r="A9" s="13">
        <v>7</v>
      </c>
      <c r="B9" s="14" t="s">
        <v>99</v>
      </c>
      <c r="C9" s="11" t="s">
        <v>0</v>
      </c>
      <c r="D9" s="11" t="s">
        <v>98</v>
      </c>
      <c r="E9" s="9">
        <v>4</v>
      </c>
      <c r="F9" s="10">
        <v>2.66</v>
      </c>
      <c r="G9" s="10">
        <f t="shared" si="1"/>
        <v>10.64</v>
      </c>
      <c r="H9" s="11">
        <v>1</v>
      </c>
      <c r="I9" s="11" t="s">
        <v>33</v>
      </c>
      <c r="J9" s="10">
        <f t="shared" si="0"/>
        <v>10.64</v>
      </c>
      <c r="K9" s="17"/>
    </row>
    <row r="10" spans="1:11" s="1" customFormat="1" ht="45" x14ac:dyDescent="0.25">
      <c r="A10" s="13">
        <v>8</v>
      </c>
      <c r="B10" s="12" t="s">
        <v>97</v>
      </c>
      <c r="C10" s="11" t="s">
        <v>96</v>
      </c>
      <c r="D10" s="11" t="s">
        <v>95</v>
      </c>
      <c r="E10" s="9">
        <v>1</v>
      </c>
      <c r="F10" s="10">
        <v>2.93</v>
      </c>
      <c r="G10" s="10">
        <f t="shared" si="1"/>
        <v>2.93</v>
      </c>
      <c r="H10" s="11">
        <v>1</v>
      </c>
      <c r="I10" s="11" t="s">
        <v>33</v>
      </c>
      <c r="J10" s="10">
        <f t="shared" si="0"/>
        <v>2.93</v>
      </c>
      <c r="K10" s="17"/>
    </row>
    <row r="11" spans="1:11" s="1" customFormat="1" ht="75" x14ac:dyDescent="0.25">
      <c r="A11" s="13">
        <v>9</v>
      </c>
      <c r="B11" s="14" t="s">
        <v>94</v>
      </c>
      <c r="C11" s="11" t="s">
        <v>0</v>
      </c>
      <c r="D11" s="11" t="s">
        <v>93</v>
      </c>
      <c r="E11" s="9">
        <v>4</v>
      </c>
      <c r="F11" s="10">
        <v>1.44</v>
      </c>
      <c r="G11" s="10">
        <f t="shared" si="1"/>
        <v>5.76</v>
      </c>
      <c r="H11" s="11">
        <v>1</v>
      </c>
      <c r="I11" s="11" t="s">
        <v>33</v>
      </c>
      <c r="J11" s="10">
        <f t="shared" si="0"/>
        <v>5.76</v>
      </c>
      <c r="K11" s="17"/>
    </row>
    <row r="12" spans="1:11" s="1" customFormat="1" ht="24" customHeight="1" x14ac:dyDescent="0.25">
      <c r="A12" s="13">
        <v>10</v>
      </c>
      <c r="B12" s="12" t="s">
        <v>92</v>
      </c>
      <c r="C12" s="11" t="s">
        <v>0</v>
      </c>
      <c r="D12" s="11" t="s">
        <v>91</v>
      </c>
      <c r="E12" s="9">
        <v>2</v>
      </c>
      <c r="F12" s="10">
        <v>2.36</v>
      </c>
      <c r="G12" s="10">
        <f t="shared" si="1"/>
        <v>4.72</v>
      </c>
      <c r="H12" s="11">
        <v>1</v>
      </c>
      <c r="I12" s="11" t="s">
        <v>33</v>
      </c>
      <c r="J12" s="10">
        <f t="shared" si="0"/>
        <v>4.72</v>
      </c>
      <c r="K12" s="17"/>
    </row>
    <row r="13" spans="1:11" s="1" customFormat="1" ht="60" x14ac:dyDescent="0.25">
      <c r="A13" s="13">
        <v>11</v>
      </c>
      <c r="B13" s="14" t="s">
        <v>90</v>
      </c>
      <c r="C13" s="11" t="s">
        <v>0</v>
      </c>
      <c r="D13" s="11" t="s">
        <v>89</v>
      </c>
      <c r="E13" s="9">
        <v>3</v>
      </c>
      <c r="F13" s="10">
        <v>9.5399999999999991</v>
      </c>
      <c r="G13" s="10">
        <f t="shared" si="1"/>
        <v>28.619999999999997</v>
      </c>
      <c r="H13" s="11">
        <v>1</v>
      </c>
      <c r="I13" s="11" t="s">
        <v>33</v>
      </c>
      <c r="J13" s="10">
        <f t="shared" si="0"/>
        <v>28.619999999999997</v>
      </c>
      <c r="K13" s="17"/>
    </row>
    <row r="14" spans="1:11" s="1" customFormat="1" ht="30" x14ac:dyDescent="0.25">
      <c r="A14" s="13">
        <v>12</v>
      </c>
      <c r="B14" s="12" t="s">
        <v>88</v>
      </c>
      <c r="C14" s="11" t="s">
        <v>0</v>
      </c>
      <c r="D14" s="11" t="s">
        <v>87</v>
      </c>
      <c r="E14" s="9">
        <v>4</v>
      </c>
      <c r="F14" s="10">
        <v>8.77</v>
      </c>
      <c r="G14" s="10">
        <f t="shared" si="1"/>
        <v>35.08</v>
      </c>
      <c r="H14" s="11">
        <v>1</v>
      </c>
      <c r="I14" s="11" t="s">
        <v>33</v>
      </c>
      <c r="J14" s="10">
        <f t="shared" si="0"/>
        <v>35.08</v>
      </c>
      <c r="K14" s="17"/>
    </row>
    <row r="15" spans="1:11" s="1" customFormat="1" ht="60" x14ac:dyDescent="0.25">
      <c r="A15" s="13">
        <v>13</v>
      </c>
      <c r="B15" s="14" t="s">
        <v>86</v>
      </c>
      <c r="C15" s="11" t="s">
        <v>0</v>
      </c>
      <c r="D15" s="11" t="s">
        <v>85</v>
      </c>
      <c r="E15" s="9">
        <v>3</v>
      </c>
      <c r="F15" s="10">
        <v>10.3</v>
      </c>
      <c r="G15" s="10">
        <f t="shared" si="1"/>
        <v>30.900000000000002</v>
      </c>
      <c r="H15" s="11">
        <v>1</v>
      </c>
      <c r="I15" s="11" t="s">
        <v>33</v>
      </c>
      <c r="J15" s="10">
        <f t="shared" si="0"/>
        <v>30.900000000000002</v>
      </c>
      <c r="K15" s="17"/>
    </row>
    <row r="16" spans="1:11" s="1" customFormat="1" ht="30" x14ac:dyDescent="0.25">
      <c r="A16" s="13">
        <v>14</v>
      </c>
      <c r="B16" s="14" t="s">
        <v>84</v>
      </c>
      <c r="C16" s="11" t="s">
        <v>82</v>
      </c>
      <c r="D16" s="11" t="s">
        <v>81</v>
      </c>
      <c r="E16" s="9">
        <v>1</v>
      </c>
      <c r="F16" s="10">
        <v>7.35</v>
      </c>
      <c r="G16" s="10">
        <f t="shared" si="1"/>
        <v>7.35</v>
      </c>
      <c r="H16" s="11">
        <v>1</v>
      </c>
      <c r="I16" s="11" t="s">
        <v>33</v>
      </c>
      <c r="J16" s="10">
        <f t="shared" si="0"/>
        <v>7.35</v>
      </c>
      <c r="K16" s="17"/>
    </row>
    <row r="17" spans="1:21" ht="45" x14ac:dyDescent="0.25">
      <c r="A17" s="13">
        <v>15</v>
      </c>
      <c r="B17" s="35" t="s">
        <v>129</v>
      </c>
      <c r="C17" s="11" t="s">
        <v>0</v>
      </c>
      <c r="D17" s="11" t="s">
        <v>79</v>
      </c>
      <c r="E17" s="9">
        <v>1</v>
      </c>
      <c r="F17" s="10">
        <v>24.63</v>
      </c>
      <c r="G17" s="10">
        <f t="shared" si="1"/>
        <v>24.63</v>
      </c>
      <c r="H17" s="11">
        <v>3</v>
      </c>
      <c r="I17" s="11" t="s">
        <v>28</v>
      </c>
      <c r="J17" s="10">
        <f t="shared" si="0"/>
        <v>8.2099999999999991</v>
      </c>
    </row>
    <row r="18" spans="1:21" ht="24.75" customHeight="1" x14ac:dyDescent="0.25">
      <c r="A18" s="13">
        <v>16</v>
      </c>
      <c r="B18" s="12" t="s">
        <v>78</v>
      </c>
      <c r="C18" s="11" t="s">
        <v>0</v>
      </c>
      <c r="D18" s="11"/>
      <c r="E18" s="9">
        <v>6</v>
      </c>
      <c r="F18" s="10">
        <v>3.11</v>
      </c>
      <c r="G18" s="10">
        <f t="shared" si="1"/>
        <v>18.66</v>
      </c>
      <c r="H18" s="11">
        <v>1</v>
      </c>
      <c r="I18" s="11" t="s">
        <v>33</v>
      </c>
      <c r="J18" s="10">
        <f t="shared" si="0"/>
        <v>18.66</v>
      </c>
    </row>
    <row r="19" spans="1:21" ht="34.5" customHeight="1" x14ac:dyDescent="0.25">
      <c r="A19" s="13">
        <v>17</v>
      </c>
      <c r="B19" s="12" t="s">
        <v>77</v>
      </c>
      <c r="C19" s="11" t="s">
        <v>0</v>
      </c>
      <c r="D19" s="11"/>
      <c r="E19" s="9">
        <v>3</v>
      </c>
      <c r="F19" s="10">
        <v>5</v>
      </c>
      <c r="G19" s="10">
        <f t="shared" si="1"/>
        <v>15</v>
      </c>
      <c r="H19" s="11">
        <v>1</v>
      </c>
      <c r="I19" s="11" t="s">
        <v>33</v>
      </c>
      <c r="J19" s="10">
        <f t="shared" si="0"/>
        <v>15</v>
      </c>
    </row>
    <row r="20" spans="1:21" ht="90" x14ac:dyDescent="0.25">
      <c r="A20" s="13">
        <v>18</v>
      </c>
      <c r="B20" s="14" t="s">
        <v>126</v>
      </c>
      <c r="C20" s="11" t="s">
        <v>75</v>
      </c>
      <c r="D20" s="11" t="s">
        <v>74</v>
      </c>
      <c r="E20" s="9">
        <v>8</v>
      </c>
      <c r="F20" s="10">
        <v>57.97</v>
      </c>
      <c r="G20" s="10">
        <f t="shared" si="1"/>
        <v>463.76</v>
      </c>
      <c r="H20" s="11">
        <v>1</v>
      </c>
      <c r="I20" s="11" t="s">
        <v>33</v>
      </c>
      <c r="J20" s="10">
        <f t="shared" si="0"/>
        <v>463.76</v>
      </c>
    </row>
    <row r="21" spans="1:21" s="42" customFormat="1" ht="30" x14ac:dyDescent="0.25">
      <c r="A21" s="13">
        <v>19</v>
      </c>
      <c r="B21" s="12" t="s">
        <v>73</v>
      </c>
      <c r="C21" s="11" t="s">
        <v>0</v>
      </c>
      <c r="D21" s="11" t="s">
        <v>72</v>
      </c>
      <c r="E21" s="9">
        <v>4</v>
      </c>
      <c r="F21" s="10">
        <v>2.19</v>
      </c>
      <c r="G21" s="10">
        <f t="shared" si="1"/>
        <v>8.76</v>
      </c>
      <c r="H21" s="11">
        <v>1</v>
      </c>
      <c r="I21" s="11" t="s">
        <v>33</v>
      </c>
      <c r="J21" s="10">
        <f t="shared" si="0"/>
        <v>8.76</v>
      </c>
      <c r="K21" s="17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ht="60" x14ac:dyDescent="0.25">
      <c r="A22" s="13">
        <v>20</v>
      </c>
      <c r="B22" s="14" t="s">
        <v>71</v>
      </c>
      <c r="C22" s="11" t="s">
        <v>0</v>
      </c>
      <c r="D22" s="11" t="s">
        <v>70</v>
      </c>
      <c r="E22" s="9">
        <v>4</v>
      </c>
      <c r="F22" s="10">
        <v>6.76</v>
      </c>
      <c r="G22" s="10">
        <f t="shared" si="1"/>
        <v>27.04</v>
      </c>
      <c r="H22" s="11">
        <v>1</v>
      </c>
      <c r="I22" s="11" t="s">
        <v>33</v>
      </c>
      <c r="J22" s="10">
        <f t="shared" si="0"/>
        <v>27.04</v>
      </c>
    </row>
    <row r="23" spans="1:21" ht="27" customHeight="1" x14ac:dyDescent="0.25">
      <c r="A23" s="13">
        <v>21</v>
      </c>
      <c r="B23" s="14" t="s">
        <v>69</v>
      </c>
      <c r="C23" s="11" t="s">
        <v>0</v>
      </c>
      <c r="D23" s="11" t="s">
        <v>68</v>
      </c>
      <c r="E23" s="9">
        <v>1</v>
      </c>
      <c r="F23" s="10">
        <v>31.57</v>
      </c>
      <c r="G23" s="10">
        <f t="shared" si="1"/>
        <v>31.57</v>
      </c>
      <c r="H23" s="11">
        <v>1</v>
      </c>
      <c r="I23" s="11" t="s">
        <v>33</v>
      </c>
      <c r="J23" s="10">
        <f t="shared" si="0"/>
        <v>31.57</v>
      </c>
    </row>
    <row r="24" spans="1:21" ht="30" x14ac:dyDescent="0.25">
      <c r="A24" s="13">
        <v>22</v>
      </c>
      <c r="B24" s="14" t="s">
        <v>67</v>
      </c>
      <c r="C24" s="11" t="s">
        <v>66</v>
      </c>
      <c r="D24" s="41" t="s">
        <v>60</v>
      </c>
      <c r="E24" s="9">
        <v>1</v>
      </c>
      <c r="F24" s="10">
        <v>74.47</v>
      </c>
      <c r="G24" s="10">
        <f t="shared" si="1"/>
        <v>74.47</v>
      </c>
      <c r="H24" s="11">
        <v>1</v>
      </c>
      <c r="I24" s="11" t="s">
        <v>33</v>
      </c>
      <c r="J24" s="10">
        <f t="shared" si="0"/>
        <v>74.47</v>
      </c>
    </row>
    <row r="25" spans="1:21" ht="24" customHeight="1" x14ac:dyDescent="0.25">
      <c r="A25" s="13">
        <v>23</v>
      </c>
      <c r="B25" s="12" t="s">
        <v>65</v>
      </c>
      <c r="C25" s="11" t="s">
        <v>0</v>
      </c>
      <c r="D25" s="11" t="s">
        <v>64</v>
      </c>
      <c r="E25" s="9">
        <v>2</v>
      </c>
      <c r="F25" s="10">
        <v>17.43</v>
      </c>
      <c r="G25" s="10">
        <f t="shared" si="1"/>
        <v>34.86</v>
      </c>
      <c r="H25" s="11">
        <v>6</v>
      </c>
      <c r="I25" s="18" t="s">
        <v>35</v>
      </c>
      <c r="J25" s="10">
        <f t="shared" si="0"/>
        <v>5.81</v>
      </c>
    </row>
    <row r="26" spans="1:21" ht="30" x14ac:dyDescent="0.25">
      <c r="A26" s="13">
        <v>24</v>
      </c>
      <c r="B26" s="12" t="s">
        <v>63</v>
      </c>
      <c r="C26" s="11" t="s">
        <v>61</v>
      </c>
      <c r="D26" s="11" t="s">
        <v>60</v>
      </c>
      <c r="E26" s="9">
        <v>1</v>
      </c>
      <c r="F26" s="10">
        <v>80.67</v>
      </c>
      <c r="G26" s="10">
        <f t="shared" si="1"/>
        <v>80.67</v>
      </c>
      <c r="H26" s="11">
        <v>1</v>
      </c>
      <c r="I26" s="11" t="s">
        <v>33</v>
      </c>
      <c r="J26" s="10">
        <f t="shared" si="0"/>
        <v>80.67</v>
      </c>
    </row>
    <row r="27" spans="1:21" ht="30" x14ac:dyDescent="0.25">
      <c r="A27" s="13">
        <v>25</v>
      </c>
      <c r="B27" s="14" t="s">
        <v>62</v>
      </c>
      <c r="C27" s="11" t="s">
        <v>61</v>
      </c>
      <c r="D27" s="11" t="s">
        <v>60</v>
      </c>
      <c r="E27" s="9">
        <v>2</v>
      </c>
      <c r="F27" s="10">
        <v>21.67</v>
      </c>
      <c r="G27" s="10">
        <f t="shared" si="1"/>
        <v>43.34</v>
      </c>
      <c r="H27" s="11">
        <v>1</v>
      </c>
      <c r="I27" s="11" t="s">
        <v>33</v>
      </c>
      <c r="J27" s="10">
        <f t="shared" si="0"/>
        <v>43.34</v>
      </c>
    </row>
    <row r="28" spans="1:21" ht="26.25" customHeight="1" x14ac:dyDescent="0.25">
      <c r="A28" s="13">
        <v>26</v>
      </c>
      <c r="B28" s="12" t="s">
        <v>59</v>
      </c>
      <c r="C28" s="11" t="s">
        <v>0</v>
      </c>
      <c r="D28" s="11" t="s">
        <v>57</v>
      </c>
      <c r="E28" s="9">
        <v>1</v>
      </c>
      <c r="F28" s="10">
        <v>16.899999999999999</v>
      </c>
      <c r="G28" s="10">
        <f t="shared" si="1"/>
        <v>16.899999999999999</v>
      </c>
      <c r="H28" s="11">
        <v>6</v>
      </c>
      <c r="I28" s="11" t="s">
        <v>35</v>
      </c>
      <c r="J28" s="10">
        <f t="shared" si="0"/>
        <v>2.8166666666666664</v>
      </c>
    </row>
    <row r="29" spans="1:21" ht="60" x14ac:dyDescent="0.25">
      <c r="A29" s="13">
        <v>27</v>
      </c>
      <c r="B29" s="12" t="s">
        <v>58</v>
      </c>
      <c r="C29" s="11" t="s">
        <v>0</v>
      </c>
      <c r="D29" s="11" t="s">
        <v>57</v>
      </c>
      <c r="E29" s="9">
        <v>1</v>
      </c>
      <c r="F29" s="10">
        <v>18.899999999999999</v>
      </c>
      <c r="G29" s="10">
        <f t="shared" si="1"/>
        <v>18.899999999999999</v>
      </c>
      <c r="H29" s="11">
        <v>6</v>
      </c>
      <c r="I29" s="11" t="s">
        <v>35</v>
      </c>
      <c r="J29" s="10">
        <f t="shared" si="0"/>
        <v>3.15</v>
      </c>
    </row>
    <row r="30" spans="1:21" ht="30" x14ac:dyDescent="0.25">
      <c r="A30" s="13">
        <v>28</v>
      </c>
      <c r="B30" s="12" t="s">
        <v>56</v>
      </c>
      <c r="C30" s="11" t="s">
        <v>0</v>
      </c>
      <c r="D30" s="11" t="s">
        <v>55</v>
      </c>
      <c r="E30" s="9">
        <v>1</v>
      </c>
      <c r="F30" s="10">
        <v>24.4</v>
      </c>
      <c r="G30" s="10">
        <f t="shared" si="1"/>
        <v>24.4</v>
      </c>
      <c r="H30" s="18">
        <v>12</v>
      </c>
      <c r="I30" s="18" t="s">
        <v>26</v>
      </c>
      <c r="J30" s="10">
        <f t="shared" si="0"/>
        <v>2.0333333333333332</v>
      </c>
    </row>
    <row r="31" spans="1:21" s="1" customFormat="1" ht="38.25" customHeight="1" x14ac:dyDescent="0.25">
      <c r="A31" s="13">
        <v>29</v>
      </c>
      <c r="B31" s="12" t="s">
        <v>128</v>
      </c>
      <c r="C31" s="18" t="s">
        <v>0</v>
      </c>
      <c r="D31" s="18"/>
      <c r="E31" s="36">
        <v>1</v>
      </c>
      <c r="F31" s="21">
        <v>39.89</v>
      </c>
      <c r="G31" s="10">
        <f t="shared" si="1"/>
        <v>39.89</v>
      </c>
      <c r="H31" s="18">
        <v>6</v>
      </c>
      <c r="I31" s="18" t="s">
        <v>35</v>
      </c>
      <c r="J31" s="10">
        <f t="shared" si="0"/>
        <v>6.6483333333333334</v>
      </c>
      <c r="K31" s="49"/>
      <c r="L31" s="48"/>
    </row>
    <row r="32" spans="1:21" s="1" customFormat="1" ht="60" x14ac:dyDescent="0.25">
      <c r="A32" s="13">
        <v>30</v>
      </c>
      <c r="B32" s="12" t="s">
        <v>53</v>
      </c>
      <c r="C32" s="18" t="s">
        <v>0</v>
      </c>
      <c r="D32" s="11" t="s">
        <v>52</v>
      </c>
      <c r="E32" s="9">
        <v>1</v>
      </c>
      <c r="F32" s="10">
        <v>13.31</v>
      </c>
      <c r="G32" s="10">
        <f t="shared" si="1"/>
        <v>13.31</v>
      </c>
      <c r="H32" s="11">
        <v>12</v>
      </c>
      <c r="I32" s="11" t="s">
        <v>26</v>
      </c>
      <c r="J32" s="10">
        <f t="shared" si="0"/>
        <v>1.1091666666666666</v>
      </c>
      <c r="K32" s="49"/>
      <c r="L32" s="48"/>
    </row>
    <row r="33" spans="1:11" s="1" customFormat="1" x14ac:dyDescent="0.25">
      <c r="A33" s="13">
        <v>31</v>
      </c>
      <c r="B33" s="12" t="s">
        <v>124</v>
      </c>
      <c r="C33" s="11" t="s">
        <v>0</v>
      </c>
      <c r="D33" s="11"/>
      <c r="E33" s="9">
        <v>2</v>
      </c>
      <c r="F33" s="10">
        <v>15.38</v>
      </c>
      <c r="G33" s="10">
        <f t="shared" si="1"/>
        <v>30.76</v>
      </c>
      <c r="H33" s="11">
        <v>12</v>
      </c>
      <c r="I33" s="11" t="s">
        <v>26</v>
      </c>
      <c r="J33" s="10">
        <f t="shared" si="0"/>
        <v>2.5633333333333335</v>
      </c>
      <c r="K33" s="17"/>
    </row>
    <row r="34" spans="1:11" s="1" customFormat="1" ht="28.5" customHeight="1" x14ac:dyDescent="0.25">
      <c r="A34" s="13">
        <v>32</v>
      </c>
      <c r="B34" s="14" t="s">
        <v>123</v>
      </c>
      <c r="C34" s="11" t="s">
        <v>0</v>
      </c>
      <c r="D34" s="11"/>
      <c r="E34" s="9">
        <v>2</v>
      </c>
      <c r="F34" s="10">
        <v>4.8600000000000003</v>
      </c>
      <c r="G34" s="10">
        <f t="shared" si="1"/>
        <v>9.7200000000000006</v>
      </c>
      <c r="H34" s="11">
        <v>6</v>
      </c>
      <c r="I34" s="11" t="s">
        <v>35</v>
      </c>
      <c r="J34" s="10">
        <f t="shared" si="0"/>
        <v>1.62</v>
      </c>
      <c r="K34" s="17"/>
    </row>
    <row r="35" spans="1:11" s="1" customFormat="1" ht="27" customHeight="1" x14ac:dyDescent="0.25">
      <c r="A35" s="13">
        <v>33</v>
      </c>
      <c r="B35" s="12" t="s">
        <v>49</v>
      </c>
      <c r="C35" s="11" t="s">
        <v>0</v>
      </c>
      <c r="D35" s="11"/>
      <c r="E35" s="9">
        <v>2</v>
      </c>
      <c r="F35" s="10">
        <v>32.21</v>
      </c>
      <c r="G35" s="10">
        <f t="shared" si="1"/>
        <v>64.42</v>
      </c>
      <c r="H35" s="11">
        <v>6</v>
      </c>
      <c r="I35" s="11" t="s">
        <v>35</v>
      </c>
      <c r="J35" s="10">
        <f t="shared" si="0"/>
        <v>10.736666666666666</v>
      </c>
      <c r="K35" s="17"/>
    </row>
    <row r="36" spans="1:11" s="1" customFormat="1" ht="45" x14ac:dyDescent="0.25">
      <c r="A36" s="13">
        <v>34</v>
      </c>
      <c r="B36" s="12" t="s">
        <v>122</v>
      </c>
      <c r="C36" s="11" t="s">
        <v>47</v>
      </c>
      <c r="D36" s="11" t="s">
        <v>46</v>
      </c>
      <c r="E36" s="47">
        <v>5</v>
      </c>
      <c r="F36" s="10">
        <v>88.19</v>
      </c>
      <c r="G36" s="10">
        <f t="shared" si="1"/>
        <v>440.95</v>
      </c>
      <c r="H36" s="11">
        <v>1</v>
      </c>
      <c r="I36" s="11" t="s">
        <v>33</v>
      </c>
      <c r="J36" s="10">
        <f t="shared" si="0"/>
        <v>440.95</v>
      </c>
      <c r="K36" s="17"/>
    </row>
    <row r="37" spans="1:11" s="1" customFormat="1" ht="51" customHeight="1" x14ac:dyDescent="0.25">
      <c r="A37" s="13">
        <v>35</v>
      </c>
      <c r="B37" s="12" t="s">
        <v>45</v>
      </c>
      <c r="C37" s="11" t="s">
        <v>0</v>
      </c>
      <c r="D37" s="11"/>
      <c r="E37" s="9">
        <v>1</v>
      </c>
      <c r="F37" s="10">
        <v>7.4</v>
      </c>
      <c r="G37" s="10">
        <f t="shared" si="1"/>
        <v>7.4</v>
      </c>
      <c r="H37" s="11">
        <v>6</v>
      </c>
      <c r="I37" s="11" t="s">
        <v>35</v>
      </c>
      <c r="J37" s="10">
        <f t="shared" si="0"/>
        <v>1.2333333333333334</v>
      </c>
      <c r="K37" s="17"/>
    </row>
    <row r="38" spans="1:11" s="1" customFormat="1" ht="51.75" customHeight="1" x14ac:dyDescent="0.25">
      <c r="A38" s="13">
        <v>36</v>
      </c>
      <c r="B38" s="12" t="s">
        <v>44</v>
      </c>
      <c r="C38" s="11" t="s">
        <v>0</v>
      </c>
      <c r="D38" s="11"/>
      <c r="E38" s="9">
        <v>1</v>
      </c>
      <c r="F38" s="10">
        <v>11.8</v>
      </c>
      <c r="G38" s="10">
        <f t="shared" si="1"/>
        <v>11.8</v>
      </c>
      <c r="H38" s="11">
        <v>6</v>
      </c>
      <c r="I38" s="11" t="s">
        <v>35</v>
      </c>
      <c r="J38" s="10">
        <f t="shared" si="0"/>
        <v>1.9666666666666668</v>
      </c>
      <c r="K38" s="17"/>
    </row>
    <row r="39" spans="1:11" s="1" customFormat="1" ht="24.75" customHeight="1" x14ac:dyDescent="0.25">
      <c r="A39" s="13">
        <v>37</v>
      </c>
      <c r="B39" s="12" t="s">
        <v>41</v>
      </c>
      <c r="C39" s="11" t="s">
        <v>0</v>
      </c>
      <c r="D39" s="11"/>
      <c r="E39" s="9">
        <v>1</v>
      </c>
      <c r="F39" s="10">
        <v>17.329999999999998</v>
      </c>
      <c r="G39" s="10">
        <f t="shared" si="1"/>
        <v>17.329999999999998</v>
      </c>
      <c r="H39" s="11">
        <v>6</v>
      </c>
      <c r="I39" s="11" t="s">
        <v>35</v>
      </c>
      <c r="J39" s="10">
        <f t="shared" si="0"/>
        <v>2.8883333333333332</v>
      </c>
      <c r="K39" s="17"/>
    </row>
    <row r="40" spans="1:11" s="1" customFormat="1" ht="45" x14ac:dyDescent="0.25">
      <c r="A40" s="13">
        <v>38</v>
      </c>
      <c r="B40" s="12" t="s">
        <v>40</v>
      </c>
      <c r="C40" s="11" t="s">
        <v>0</v>
      </c>
      <c r="D40" s="11"/>
      <c r="E40" s="9">
        <v>3</v>
      </c>
      <c r="F40" s="10">
        <v>6.42</v>
      </c>
      <c r="G40" s="10">
        <f t="shared" si="1"/>
        <v>19.259999999999998</v>
      </c>
      <c r="H40" s="11">
        <v>6</v>
      </c>
      <c r="I40" s="11" t="s">
        <v>35</v>
      </c>
      <c r="J40" s="10">
        <f t="shared" si="0"/>
        <v>3.2099999999999995</v>
      </c>
      <c r="K40" s="17"/>
    </row>
    <row r="41" spans="1:11" s="1" customFormat="1" x14ac:dyDescent="0.25">
      <c r="A41" s="13">
        <v>39</v>
      </c>
      <c r="B41" s="12" t="s">
        <v>39</v>
      </c>
      <c r="C41" s="11" t="s">
        <v>0</v>
      </c>
      <c r="D41" s="11"/>
      <c r="E41" s="9">
        <v>1</v>
      </c>
      <c r="F41" s="10">
        <v>31.72</v>
      </c>
      <c r="G41" s="10">
        <f t="shared" si="1"/>
        <v>31.72</v>
      </c>
      <c r="H41" s="11">
        <v>6</v>
      </c>
      <c r="I41" s="11" t="s">
        <v>35</v>
      </c>
      <c r="J41" s="10">
        <f t="shared" si="0"/>
        <v>5.2866666666666662</v>
      </c>
      <c r="K41" s="17"/>
    </row>
    <row r="42" spans="1:11" s="1" customFormat="1" ht="19.5" customHeight="1" x14ac:dyDescent="0.25">
      <c r="A42" s="13">
        <v>40</v>
      </c>
      <c r="B42" s="12" t="s">
        <v>38</v>
      </c>
      <c r="C42" s="11" t="s">
        <v>0</v>
      </c>
      <c r="D42" s="18"/>
      <c r="E42" s="33">
        <v>1</v>
      </c>
      <c r="F42" s="32">
        <v>11.54</v>
      </c>
      <c r="G42" s="10">
        <f t="shared" si="1"/>
        <v>11.54</v>
      </c>
      <c r="H42" s="18">
        <v>12</v>
      </c>
      <c r="I42" s="18" t="s">
        <v>26</v>
      </c>
      <c r="J42" s="32">
        <f t="shared" si="0"/>
        <v>0.96166666666666656</v>
      </c>
      <c r="K42" s="17"/>
    </row>
    <row r="43" spans="1:11" s="1" customFormat="1" ht="30.75" customHeight="1" x14ac:dyDescent="0.25">
      <c r="A43" s="13">
        <v>41</v>
      </c>
      <c r="B43" s="12" t="s">
        <v>37</v>
      </c>
      <c r="C43" s="11" t="s">
        <v>0</v>
      </c>
      <c r="D43" s="18"/>
      <c r="E43" s="33">
        <v>1</v>
      </c>
      <c r="F43" s="32">
        <v>12.55</v>
      </c>
      <c r="G43" s="10">
        <f t="shared" si="1"/>
        <v>12.55</v>
      </c>
      <c r="H43" s="18">
        <v>12</v>
      </c>
      <c r="I43" s="18" t="s">
        <v>26</v>
      </c>
      <c r="J43" s="32">
        <f t="shared" si="0"/>
        <v>1.0458333333333334</v>
      </c>
      <c r="K43" s="17"/>
    </row>
    <row r="44" spans="1:11" s="1" customFormat="1" ht="19.5" customHeight="1" x14ac:dyDescent="0.25">
      <c r="A44" s="13">
        <v>42</v>
      </c>
      <c r="B44" s="12" t="s">
        <v>36</v>
      </c>
      <c r="C44" s="11" t="s">
        <v>0</v>
      </c>
      <c r="D44" s="18"/>
      <c r="E44" s="33">
        <v>2</v>
      </c>
      <c r="F44" s="32">
        <v>47.57</v>
      </c>
      <c r="G44" s="10">
        <f t="shared" si="1"/>
        <v>95.14</v>
      </c>
      <c r="H44" s="18">
        <v>6</v>
      </c>
      <c r="I44" s="18" t="s">
        <v>35</v>
      </c>
      <c r="J44" s="32">
        <f t="shared" si="0"/>
        <v>15.856666666666667</v>
      </c>
      <c r="K44" s="17"/>
    </row>
    <row r="45" spans="1:11" s="1" customFormat="1" ht="23.25" customHeight="1" x14ac:dyDescent="0.25">
      <c r="A45" s="13">
        <v>43</v>
      </c>
      <c r="B45" s="12" t="s">
        <v>34</v>
      </c>
      <c r="C45" s="11" t="s">
        <v>0</v>
      </c>
      <c r="D45" s="18"/>
      <c r="E45" s="33">
        <v>1</v>
      </c>
      <c r="F45" s="32">
        <v>26.3</v>
      </c>
      <c r="G45" s="10">
        <f t="shared" si="1"/>
        <v>26.3</v>
      </c>
      <c r="H45" s="18">
        <v>1</v>
      </c>
      <c r="I45" s="18" t="s">
        <v>33</v>
      </c>
      <c r="J45" s="32">
        <f t="shared" si="0"/>
        <v>26.3</v>
      </c>
      <c r="K45" s="17"/>
    </row>
    <row r="46" spans="1:11" s="1" customFormat="1" ht="34.5" customHeight="1" x14ac:dyDescent="0.25">
      <c r="A46" s="13">
        <v>44</v>
      </c>
      <c r="B46" s="12" t="s">
        <v>32</v>
      </c>
      <c r="C46" s="11" t="s">
        <v>0</v>
      </c>
      <c r="D46" s="18" t="s">
        <v>31</v>
      </c>
      <c r="E46" s="33">
        <v>1</v>
      </c>
      <c r="F46" s="32">
        <v>38.9</v>
      </c>
      <c r="G46" s="10">
        <f t="shared" si="1"/>
        <v>38.9</v>
      </c>
      <c r="H46" s="18">
        <v>3</v>
      </c>
      <c r="I46" s="18" t="s">
        <v>28</v>
      </c>
      <c r="J46" s="32">
        <f t="shared" si="0"/>
        <v>12.966666666666667</v>
      </c>
      <c r="K46" s="17"/>
    </row>
    <row r="47" spans="1:11" s="1" customFormat="1" x14ac:dyDescent="0.25">
      <c r="A47" s="13">
        <v>45</v>
      </c>
      <c r="B47" s="34" t="s">
        <v>27</v>
      </c>
      <c r="C47" s="11" t="s">
        <v>0</v>
      </c>
      <c r="D47" s="18"/>
      <c r="E47" s="33">
        <v>2</v>
      </c>
      <c r="F47" s="32">
        <v>145.99</v>
      </c>
      <c r="G47" s="10">
        <f t="shared" si="1"/>
        <v>291.98</v>
      </c>
      <c r="H47" s="18">
        <v>12</v>
      </c>
      <c r="I47" s="11" t="s">
        <v>26</v>
      </c>
      <c r="J47" s="31">
        <f t="shared" si="0"/>
        <v>24.331666666666667</v>
      </c>
      <c r="K47" s="17"/>
    </row>
    <row r="48" spans="1:11" s="1" customFormat="1" ht="37.5" customHeight="1" x14ac:dyDescent="0.25">
      <c r="A48" s="30"/>
      <c r="B48" s="29"/>
      <c r="C48" s="28"/>
      <c r="D48" s="28"/>
      <c r="E48" s="27"/>
      <c r="F48" s="26"/>
      <c r="G48" s="25"/>
      <c r="H48" s="28"/>
      <c r="I48" s="23"/>
      <c r="J48" s="58">
        <f>SUM(J3:J47)</f>
        <v>1694.7849999999996</v>
      </c>
      <c r="K48" s="17"/>
    </row>
    <row r="49" spans="1:11" s="1" customFormat="1" ht="37.5" customHeight="1" x14ac:dyDescent="0.25">
      <c r="A49" s="30"/>
      <c r="B49" s="29"/>
      <c r="C49" s="28"/>
      <c r="D49" s="28"/>
      <c r="E49" s="27"/>
      <c r="F49" s="26"/>
      <c r="G49" s="25"/>
      <c r="H49" s="3"/>
      <c r="I49" s="23"/>
      <c r="J49" s="23"/>
      <c r="K49" s="17"/>
    </row>
    <row r="50" spans="1:11" s="1" customFormat="1" ht="23.25" customHeight="1" x14ac:dyDescent="0.25">
      <c r="A50" s="298" t="s">
        <v>25</v>
      </c>
      <c r="B50" s="298"/>
      <c r="C50" s="298"/>
      <c r="D50" s="298"/>
      <c r="E50" s="298"/>
      <c r="F50" s="298"/>
      <c r="G50" s="298"/>
      <c r="H50" s="298"/>
      <c r="I50" s="23"/>
      <c r="J50" s="23"/>
      <c r="K50" s="17"/>
    </row>
    <row r="51" spans="1:11" s="1" customFormat="1" ht="44.25" customHeight="1" x14ac:dyDescent="0.25">
      <c r="A51" s="13" t="s">
        <v>24</v>
      </c>
      <c r="B51" s="13" t="s">
        <v>23</v>
      </c>
      <c r="C51" s="13" t="s">
        <v>22</v>
      </c>
      <c r="D51" s="13" t="s">
        <v>21</v>
      </c>
      <c r="E51" s="13" t="s">
        <v>20</v>
      </c>
      <c r="F51" s="13" t="s">
        <v>19</v>
      </c>
      <c r="G51" s="24" t="s">
        <v>18</v>
      </c>
      <c r="H51" s="13"/>
      <c r="I51" s="23"/>
      <c r="J51" s="23"/>
      <c r="K51" s="17"/>
    </row>
    <row r="52" spans="1:11" s="1" customFormat="1" ht="32.25" customHeight="1" x14ac:dyDescent="0.25">
      <c r="A52" s="13">
        <v>1</v>
      </c>
      <c r="B52" s="12" t="s">
        <v>15</v>
      </c>
      <c r="C52" s="18" t="s">
        <v>0</v>
      </c>
      <c r="D52" s="18">
        <v>1</v>
      </c>
      <c r="E52" s="21">
        <v>1945.36</v>
      </c>
      <c r="F52" s="20">
        <f>E52*D52</f>
        <v>1945.36</v>
      </c>
      <c r="G52" s="9">
        <v>60</v>
      </c>
      <c r="H52" s="15">
        <f t="shared" ref="H52:H60" si="2">F52/G52</f>
        <v>32.422666666666665</v>
      </c>
      <c r="I52" s="17"/>
      <c r="J52" s="23"/>
      <c r="K52" s="17"/>
    </row>
    <row r="53" spans="1:11" s="1" customFormat="1" ht="33" customHeight="1" x14ac:dyDescent="0.25">
      <c r="A53" s="13">
        <v>2</v>
      </c>
      <c r="B53" s="14" t="s">
        <v>13</v>
      </c>
      <c r="C53" s="11" t="s">
        <v>0</v>
      </c>
      <c r="D53" s="11">
        <v>1</v>
      </c>
      <c r="E53" s="10">
        <v>589.85</v>
      </c>
      <c r="F53" s="20">
        <f t="shared" ref="F53:F60" si="3">E53*D53</f>
        <v>589.85</v>
      </c>
      <c r="G53" s="9">
        <v>60</v>
      </c>
      <c r="H53" s="15">
        <f t="shared" si="2"/>
        <v>9.8308333333333344</v>
      </c>
      <c r="I53" s="3"/>
      <c r="J53" s="19"/>
      <c r="K53" s="17"/>
    </row>
    <row r="54" spans="1:11" s="1" customFormat="1" ht="45" x14ac:dyDescent="0.25">
      <c r="A54" s="13">
        <v>3</v>
      </c>
      <c r="B54" s="12" t="s">
        <v>9</v>
      </c>
      <c r="C54" s="18" t="s">
        <v>0</v>
      </c>
      <c r="D54" s="18">
        <v>1</v>
      </c>
      <c r="E54" s="21">
        <v>707.31</v>
      </c>
      <c r="F54" s="20">
        <f t="shared" si="3"/>
        <v>707.31</v>
      </c>
      <c r="G54" s="9">
        <v>60</v>
      </c>
      <c r="H54" s="15">
        <f t="shared" si="2"/>
        <v>11.788499999999999</v>
      </c>
      <c r="I54" s="3"/>
      <c r="J54" s="19"/>
      <c r="K54" s="17"/>
    </row>
    <row r="55" spans="1:11" s="1" customFormat="1" ht="60" x14ac:dyDescent="0.25">
      <c r="A55" s="13">
        <v>4</v>
      </c>
      <c r="B55" s="12" t="s">
        <v>127</v>
      </c>
      <c r="C55" s="11" t="s">
        <v>0</v>
      </c>
      <c r="D55" s="11">
        <v>2</v>
      </c>
      <c r="E55" s="10">
        <v>53.57</v>
      </c>
      <c r="F55" s="20">
        <f t="shared" si="3"/>
        <v>107.14</v>
      </c>
      <c r="G55" s="9">
        <v>60</v>
      </c>
      <c r="H55" s="15">
        <f t="shared" si="2"/>
        <v>1.7856666666666667</v>
      </c>
      <c r="I55" s="3"/>
      <c r="J55" s="7"/>
      <c r="K55" s="17"/>
    </row>
    <row r="56" spans="1:11" s="1" customFormat="1" x14ac:dyDescent="0.25">
      <c r="A56" s="13">
        <v>5</v>
      </c>
      <c r="B56" s="14" t="s">
        <v>7</v>
      </c>
      <c r="C56" s="11" t="s">
        <v>0</v>
      </c>
      <c r="D56" s="18">
        <v>4</v>
      </c>
      <c r="E56" s="10">
        <v>44.93</v>
      </c>
      <c r="F56" s="20">
        <f t="shared" si="3"/>
        <v>179.72</v>
      </c>
      <c r="G56" s="9">
        <v>60</v>
      </c>
      <c r="H56" s="15">
        <f t="shared" si="2"/>
        <v>2.9953333333333334</v>
      </c>
      <c r="I56" s="3"/>
      <c r="J56" s="16"/>
      <c r="K56" s="17"/>
    </row>
    <row r="57" spans="1:11" s="1" customFormat="1" x14ac:dyDescent="0.25">
      <c r="A57" s="13">
        <v>6</v>
      </c>
      <c r="B57" s="14" t="s">
        <v>6</v>
      </c>
      <c r="C57" s="11" t="s">
        <v>0</v>
      </c>
      <c r="D57" s="18">
        <v>4</v>
      </c>
      <c r="E57" s="10">
        <v>58.99</v>
      </c>
      <c r="F57" s="20">
        <f t="shared" si="3"/>
        <v>235.96</v>
      </c>
      <c r="G57" s="9">
        <v>60</v>
      </c>
      <c r="H57" s="15">
        <f t="shared" si="2"/>
        <v>3.932666666666667</v>
      </c>
      <c r="I57" s="17"/>
      <c r="J57" s="16"/>
      <c r="K57" s="17"/>
    </row>
    <row r="58" spans="1:11" s="1" customFormat="1" ht="30" x14ac:dyDescent="0.25">
      <c r="A58" s="13">
        <v>7</v>
      </c>
      <c r="B58" s="14" t="s">
        <v>5</v>
      </c>
      <c r="C58" s="11" t="s">
        <v>0</v>
      </c>
      <c r="D58" s="11">
        <v>1</v>
      </c>
      <c r="E58" s="10">
        <v>550</v>
      </c>
      <c r="F58" s="20">
        <f t="shared" si="3"/>
        <v>550</v>
      </c>
      <c r="G58" s="9">
        <v>60</v>
      </c>
      <c r="H58" s="15">
        <f t="shared" si="2"/>
        <v>9.1666666666666661</v>
      </c>
      <c r="I58" s="3"/>
      <c r="J58" s="16"/>
      <c r="K58" s="17"/>
    </row>
    <row r="59" spans="1:11" s="1" customFormat="1" x14ac:dyDescent="0.25">
      <c r="A59" s="13">
        <v>8</v>
      </c>
      <c r="B59" s="14" t="s">
        <v>4</v>
      </c>
      <c r="C59" s="11" t="s">
        <v>0</v>
      </c>
      <c r="D59" s="11">
        <v>4</v>
      </c>
      <c r="E59" s="10">
        <v>46.07</v>
      </c>
      <c r="F59" s="20">
        <f t="shared" si="3"/>
        <v>184.28</v>
      </c>
      <c r="G59" s="9">
        <v>60</v>
      </c>
      <c r="H59" s="15">
        <f t="shared" si="2"/>
        <v>3.0713333333333335</v>
      </c>
      <c r="I59" s="3"/>
      <c r="J59" s="16"/>
      <c r="K59" s="17"/>
    </row>
    <row r="60" spans="1:11" s="1" customFormat="1" ht="30" x14ac:dyDescent="0.25">
      <c r="A60" s="13">
        <v>9</v>
      </c>
      <c r="B60" s="12" t="s">
        <v>1</v>
      </c>
      <c r="C60" s="11" t="s">
        <v>0</v>
      </c>
      <c r="D60" s="11">
        <v>1</v>
      </c>
      <c r="E60" s="10">
        <v>439.3</v>
      </c>
      <c r="F60" s="20">
        <f t="shared" si="3"/>
        <v>439.3</v>
      </c>
      <c r="G60" s="9">
        <v>36</v>
      </c>
      <c r="H60" s="8">
        <f t="shared" si="2"/>
        <v>12.202777777777778</v>
      </c>
      <c r="I60" s="3"/>
      <c r="J60" s="16"/>
      <c r="K60" s="17"/>
    </row>
    <row r="61" spans="1:11" s="1" customFormat="1" x14ac:dyDescent="0.25">
      <c r="A61" s="6"/>
      <c r="B61" s="5"/>
      <c r="C61" s="3"/>
      <c r="D61" s="3"/>
      <c r="E61" s="51"/>
      <c r="F61" s="57">
        <f>SUM(F52:F60)</f>
        <v>4938.92</v>
      </c>
      <c r="G61" s="53"/>
      <c r="H61" s="56">
        <f>SUM(H52:H60)</f>
        <v>87.196444444444452</v>
      </c>
      <c r="I61" s="3"/>
      <c r="J61" s="16"/>
      <c r="K61" s="17"/>
    </row>
    <row r="62" spans="1:11" s="1" customFormat="1" x14ac:dyDescent="0.25">
      <c r="A62" s="6"/>
      <c r="B62" s="5"/>
      <c r="C62" s="190"/>
      <c r="D62" s="3"/>
      <c r="E62" s="56"/>
      <c r="F62" s="55"/>
      <c r="G62" s="53"/>
      <c r="H62" s="51"/>
      <c r="I62" s="3"/>
      <c r="J62" s="2"/>
      <c r="K62" s="17"/>
    </row>
    <row r="63" spans="1:11" x14ac:dyDescent="0.25">
      <c r="E63" s="51"/>
      <c r="F63" s="55"/>
      <c r="G63" s="53"/>
      <c r="H63" s="51"/>
    </row>
    <row r="64" spans="1:11" x14ac:dyDescent="0.25">
      <c r="B64" s="303" t="s">
        <v>379</v>
      </c>
      <c r="C64" s="303"/>
      <c r="D64" s="303"/>
      <c r="E64" s="303"/>
      <c r="F64" s="303"/>
      <c r="G64" s="303"/>
      <c r="H64" s="303"/>
    </row>
    <row r="65" spans="2:8" ht="74.45" customHeight="1" x14ac:dyDescent="0.25">
      <c r="B65" s="301" t="s">
        <v>380</v>
      </c>
      <c r="C65" s="302"/>
      <c r="D65" s="302"/>
      <c r="E65" s="302"/>
      <c r="F65" s="302"/>
      <c r="G65" s="302"/>
      <c r="H65" s="302"/>
    </row>
    <row r="66" spans="2:8" x14ac:dyDescent="0.25">
      <c r="E66" s="51"/>
      <c r="F66" s="55"/>
      <c r="G66" s="53"/>
      <c r="H66" s="51"/>
    </row>
    <row r="67" spans="2:8" x14ac:dyDescent="0.25">
      <c r="E67" s="51"/>
      <c r="F67" s="55"/>
      <c r="G67" s="53"/>
      <c r="H67" s="51"/>
    </row>
  </sheetData>
  <mergeCells count="4">
    <mergeCell ref="A1:J1"/>
    <mergeCell ref="A50:H50"/>
    <mergeCell ref="B64:H64"/>
    <mergeCell ref="B65:H65"/>
  </mergeCells>
  <pageMargins left="0.511811024" right="0.511811024" top="0.78740157499999996" bottom="0.78740157499999996" header="0.31496062000000002" footer="0.31496062000000002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77AC1-E064-4B2D-B27E-AA447C5F6855}">
  <sheetPr>
    <tabColor rgb="FFFF0000"/>
  </sheetPr>
  <dimension ref="A1:I23"/>
  <sheetViews>
    <sheetView view="pageBreakPreview" topLeftCell="A13" zoomScale="115" zoomScaleNormal="115" zoomScaleSheetLayoutView="115" workbookViewId="0">
      <selection activeCell="D13" sqref="D13"/>
    </sheetView>
  </sheetViews>
  <sheetFormatPr defaultColWidth="9.140625" defaultRowHeight="12.75" x14ac:dyDescent="0.2"/>
  <cols>
    <col min="1" max="1" width="5.42578125" style="161" bestFit="1" customWidth="1"/>
    <col min="2" max="2" width="36.85546875" style="161" customWidth="1"/>
    <col min="3" max="3" width="12.5703125" style="161" customWidth="1"/>
    <col min="4" max="4" width="15" style="161" customWidth="1"/>
    <col min="5" max="5" width="14.140625" style="161" customWidth="1"/>
    <col min="6" max="6" width="10.140625" style="161" customWidth="1"/>
    <col min="7" max="7" width="13.140625" style="161" customWidth="1"/>
    <col min="8" max="8" width="13.85546875" style="161" customWidth="1"/>
    <col min="9" max="9" width="14.7109375" style="161" bestFit="1" customWidth="1"/>
    <col min="10" max="10" width="14.28515625" style="161" bestFit="1" customWidth="1"/>
    <col min="11" max="11" width="15.85546875" style="161" bestFit="1" customWidth="1"/>
    <col min="12" max="16384" width="9.140625" style="161"/>
  </cols>
  <sheetData>
    <row r="1" spans="1:9" ht="13.5" thickBot="1" x14ac:dyDescent="0.25">
      <c r="A1" s="191" t="s">
        <v>354</v>
      </c>
      <c r="B1" s="191"/>
      <c r="C1" s="191"/>
      <c r="D1" s="191"/>
      <c r="E1" s="191"/>
      <c r="F1" s="191"/>
      <c r="G1" s="191"/>
      <c r="H1" s="191"/>
    </row>
    <row r="2" spans="1:9" ht="13.5" thickBot="1" x14ac:dyDescent="0.25">
      <c r="A2" s="191"/>
      <c r="B2" s="191"/>
      <c r="C2" s="191"/>
      <c r="D2" s="191"/>
      <c r="E2" s="191"/>
      <c r="F2" s="191"/>
      <c r="G2" s="191"/>
      <c r="H2" s="191"/>
    </row>
    <row r="3" spans="1:9" ht="13.5" thickBot="1" x14ac:dyDescent="0.25">
      <c r="A3" s="191" t="s">
        <v>375</v>
      </c>
      <c r="B3" s="191"/>
      <c r="C3" s="191"/>
      <c r="D3" s="191"/>
      <c r="E3" s="191"/>
      <c r="F3" s="191"/>
      <c r="G3" s="191"/>
      <c r="H3" s="191"/>
    </row>
    <row r="4" spans="1:9" ht="13.5" thickBot="1" x14ac:dyDescent="0.25">
      <c r="A4" s="191" t="s">
        <v>24</v>
      </c>
      <c r="B4" s="192" t="s">
        <v>355</v>
      </c>
      <c r="C4" s="193" t="s">
        <v>356</v>
      </c>
      <c r="D4" s="192" t="s">
        <v>357</v>
      </c>
      <c r="E4" s="192" t="s">
        <v>358</v>
      </c>
      <c r="F4" s="191" t="s">
        <v>359</v>
      </c>
      <c r="G4" s="191"/>
      <c r="H4" s="191"/>
    </row>
    <row r="5" spans="1:9" ht="43.5" customHeight="1" thickBot="1" x14ac:dyDescent="0.25">
      <c r="A5" s="191"/>
      <c r="B5" s="192"/>
      <c r="C5" s="193"/>
      <c r="D5" s="192"/>
      <c r="E5" s="192"/>
      <c r="F5" s="162" t="s">
        <v>360</v>
      </c>
      <c r="G5" s="162" t="s">
        <v>361</v>
      </c>
      <c r="H5" s="162" t="s">
        <v>362</v>
      </c>
    </row>
    <row r="6" spans="1:9" ht="13.5" thickBot="1" x14ac:dyDescent="0.25">
      <c r="A6" s="191" t="s">
        <v>363</v>
      </c>
      <c r="B6" s="191"/>
      <c r="C6" s="191"/>
      <c r="D6" s="191"/>
      <c r="E6" s="191"/>
      <c r="F6" s="191"/>
      <c r="G6" s="191"/>
      <c r="H6" s="191"/>
    </row>
    <row r="7" spans="1:9" ht="13.5" thickBot="1" x14ac:dyDescent="0.25">
      <c r="A7" s="163">
        <v>1</v>
      </c>
      <c r="B7" s="164" t="s">
        <v>364</v>
      </c>
      <c r="C7" s="165">
        <v>455</v>
      </c>
      <c r="D7" s="166">
        <v>931.66</v>
      </c>
      <c r="E7" s="167">
        <f>C7/D7</f>
        <v>0.48837558766073463</v>
      </c>
      <c r="F7" s="168">
        <f>'Auxiliar de Limpeza - PACARAIMA'!E212*E7/C7</f>
        <v>7.0087296906290906</v>
      </c>
      <c r="G7" s="169">
        <f>F7*C7</f>
        <v>3188.9720092362363</v>
      </c>
      <c r="H7" s="169">
        <f>G7*12</f>
        <v>38267.664110834834</v>
      </c>
      <c r="I7" s="170"/>
    </row>
    <row r="8" spans="1:9" ht="13.5" thickBot="1" x14ac:dyDescent="0.25">
      <c r="A8" s="163">
        <v>2</v>
      </c>
      <c r="B8" s="164" t="s">
        <v>331</v>
      </c>
      <c r="C8" s="165">
        <v>18.489999999999998</v>
      </c>
      <c r="D8" s="166">
        <v>200</v>
      </c>
      <c r="E8" s="167">
        <f>C8/D8</f>
        <v>9.2449999999999991E-2</v>
      </c>
      <c r="F8" s="168">
        <f>'Auxiliar de Limpeza - PACARAIMA'!E212*E8/C8</f>
        <v>32.648765517857491</v>
      </c>
      <c r="G8" s="169">
        <f>F8*C8</f>
        <v>603.67567442518498</v>
      </c>
      <c r="H8" s="169">
        <f>G8*12</f>
        <v>7244.1080931022198</v>
      </c>
      <c r="I8" s="170"/>
    </row>
    <row r="9" spans="1:9" ht="12.75" customHeight="1" thickBot="1" x14ac:dyDescent="0.25">
      <c r="A9" s="193" t="s">
        <v>368</v>
      </c>
      <c r="B9" s="193"/>
      <c r="C9" s="193"/>
      <c r="D9" s="193"/>
      <c r="E9" s="193"/>
      <c r="F9" s="193"/>
      <c r="G9" s="193"/>
      <c r="H9" s="193"/>
    </row>
    <row r="10" spans="1:9" ht="26.25" thickBot="1" x14ac:dyDescent="0.25">
      <c r="A10" s="163">
        <v>3</v>
      </c>
      <c r="B10" s="164" t="s">
        <v>335</v>
      </c>
      <c r="C10" s="165">
        <v>142.94999999999999</v>
      </c>
      <c r="D10" s="166">
        <v>1800</v>
      </c>
      <c r="E10" s="167">
        <f>C10/D10</f>
        <v>7.9416666666666663E-2</v>
      </c>
      <c r="F10" s="168">
        <f>'Auxiliar de Limpeza - PACARAIMA'!E212*E10/C10</f>
        <v>3.6276406130952772</v>
      </c>
      <c r="G10" s="169">
        <f>F10*C10</f>
        <v>518.57122564196982</v>
      </c>
      <c r="H10" s="169">
        <f>G10*12</f>
        <v>6222.8547077036383</v>
      </c>
    </row>
    <row r="11" spans="1:9" ht="13.5" thickBot="1" x14ac:dyDescent="0.25">
      <c r="A11" s="163">
        <v>4</v>
      </c>
      <c r="B11" s="164" t="s">
        <v>376</v>
      </c>
      <c r="C11" s="165">
        <v>123.75</v>
      </c>
      <c r="D11" s="166">
        <v>6000</v>
      </c>
      <c r="E11" s="167">
        <f>C11/D11</f>
        <v>2.0625000000000001E-2</v>
      </c>
      <c r="F11" s="168">
        <f>'Auxiliar de Limpeza - PACARAIMA'!E212*E11/C11</f>
        <v>1.0882921839285831</v>
      </c>
      <c r="G11" s="169">
        <f>F11*C11</f>
        <v>134.67615776116216</v>
      </c>
      <c r="H11" s="169">
        <f>G11*12</f>
        <v>1616.113893133946</v>
      </c>
    </row>
    <row r="12" spans="1:9" ht="13.5" thickBot="1" x14ac:dyDescent="0.25">
      <c r="A12" s="193" t="s">
        <v>377</v>
      </c>
      <c r="B12" s="193"/>
      <c r="C12" s="193"/>
      <c r="D12" s="193"/>
      <c r="E12" s="193"/>
      <c r="F12" s="193"/>
      <c r="G12" s="193"/>
      <c r="H12" s="193"/>
    </row>
    <row r="13" spans="1:9" ht="26.25" thickBot="1" x14ac:dyDescent="0.25">
      <c r="A13" s="163">
        <v>5</v>
      </c>
      <c r="B13" s="164" t="s">
        <v>370</v>
      </c>
      <c r="C13" s="165">
        <v>47.87</v>
      </c>
      <c r="D13" s="166">
        <v>300</v>
      </c>
      <c r="E13" s="167">
        <f>C13/D13</f>
        <v>0.15956666666666666</v>
      </c>
      <c r="F13" s="168">
        <f>'Auxiliar de Limpeza - PACARAIMA'!E212*E13/C13</f>
        <v>21.765843678571663</v>
      </c>
      <c r="G13" s="169">
        <f>F13*C13</f>
        <v>1041.9309368932254</v>
      </c>
      <c r="H13" s="169">
        <f>G13*12</f>
        <v>12503.171242718705</v>
      </c>
    </row>
    <row r="14" spans="1:9" ht="13.5" thickBot="1" x14ac:dyDescent="0.25">
      <c r="A14" s="163">
        <v>6</v>
      </c>
      <c r="B14" s="164" t="s">
        <v>352</v>
      </c>
      <c r="C14" s="165">
        <v>47.87</v>
      </c>
      <c r="D14" s="166">
        <v>300</v>
      </c>
      <c r="E14" s="167">
        <f>C14/D14</f>
        <v>0.15956666666666666</v>
      </c>
      <c r="F14" s="168">
        <f>'Auxiliar de Limpeza - PACARAIMA'!E212*E14/C14</f>
        <v>21.765843678571663</v>
      </c>
      <c r="G14" s="169">
        <f>F14*C14</f>
        <v>1041.9309368932254</v>
      </c>
      <c r="H14" s="169">
        <f>G14*12</f>
        <v>12503.171242718705</v>
      </c>
    </row>
    <row r="15" spans="1:9" ht="13.5" thickBot="1" x14ac:dyDescent="0.25">
      <c r="A15" s="194"/>
      <c r="B15" s="194"/>
      <c r="C15" s="194"/>
      <c r="D15" s="194"/>
      <c r="E15" s="194"/>
      <c r="F15" s="194"/>
      <c r="G15" s="194"/>
      <c r="H15" s="194"/>
    </row>
    <row r="16" spans="1:9" ht="6" customHeight="1" thickBot="1" x14ac:dyDescent="0.25">
      <c r="A16" s="194"/>
      <c r="B16" s="194"/>
      <c r="C16" s="194"/>
      <c r="D16" s="194"/>
      <c r="E16" s="194"/>
      <c r="F16" s="194"/>
      <c r="G16" s="194"/>
      <c r="H16" s="194"/>
    </row>
    <row r="17" spans="1:9" ht="13.5" thickBot="1" x14ac:dyDescent="0.25">
      <c r="A17" s="191" t="s">
        <v>372</v>
      </c>
      <c r="B17" s="191"/>
      <c r="C17" s="191"/>
      <c r="D17" s="191"/>
      <c r="E17" s="178">
        <f>E7+E10+E13+E14+E11+E8</f>
        <v>1.0000005876607345</v>
      </c>
      <c r="F17" s="191"/>
      <c r="G17" s="191"/>
      <c r="H17" s="191"/>
      <c r="I17" s="179"/>
    </row>
    <row r="18" spans="1:9" ht="13.5" thickBot="1" x14ac:dyDescent="0.25">
      <c r="A18" s="191" t="s">
        <v>373</v>
      </c>
      <c r="B18" s="191"/>
      <c r="C18" s="191"/>
      <c r="D18" s="191"/>
      <c r="E18" s="191"/>
      <c r="F18" s="191"/>
      <c r="G18" s="180">
        <f>G7+G10+G13+G14+G11+G8-0.01</f>
        <v>6529.7469408510042</v>
      </c>
      <c r="H18" s="181"/>
    </row>
    <row r="19" spans="1:9" ht="13.5" thickBot="1" x14ac:dyDescent="0.25">
      <c r="A19" s="191" t="s">
        <v>374</v>
      </c>
      <c r="B19" s="191"/>
      <c r="C19" s="191"/>
      <c r="D19" s="191"/>
      <c r="E19" s="191"/>
      <c r="F19" s="191"/>
      <c r="G19" s="191"/>
      <c r="H19" s="180">
        <f>H7+H10+H13+H14+H11+H8-0.04</f>
        <v>78357.043290212052</v>
      </c>
    </row>
    <row r="20" spans="1:9" x14ac:dyDescent="0.2">
      <c r="G20" s="170"/>
    </row>
    <row r="21" spans="1:9" x14ac:dyDescent="0.2">
      <c r="G21" s="183"/>
    </row>
    <row r="22" spans="1:9" x14ac:dyDescent="0.2">
      <c r="E22" s="184"/>
    </row>
    <row r="23" spans="1:9" x14ac:dyDescent="0.2">
      <c r="E23" s="185"/>
      <c r="G23" s="170"/>
    </row>
  </sheetData>
  <mergeCells count="17">
    <mergeCell ref="A18:F18"/>
    <mergeCell ref="A19:G19"/>
    <mergeCell ref="A6:H6"/>
    <mergeCell ref="A9:H9"/>
    <mergeCell ref="A12:H12"/>
    <mergeCell ref="A15:H15"/>
    <mergeCell ref="A16:H16"/>
    <mergeCell ref="A17:D17"/>
    <mergeCell ref="F17:H17"/>
    <mergeCell ref="A1:H2"/>
    <mergeCell ref="A3:H3"/>
    <mergeCell ref="A4:A5"/>
    <mergeCell ref="B4:B5"/>
    <mergeCell ref="C4:C5"/>
    <mergeCell ref="D4:D5"/>
    <mergeCell ref="E4:E5"/>
    <mergeCell ref="F4:H4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93E5-8D98-40A2-94F8-FB06A41BC051}">
  <sheetPr>
    <tabColor rgb="FFFF0000"/>
  </sheetPr>
  <dimension ref="A1:I29"/>
  <sheetViews>
    <sheetView view="pageBreakPreview" topLeftCell="A13" zoomScale="115" zoomScaleNormal="115" zoomScaleSheetLayoutView="115" workbookViewId="0">
      <selection activeCell="H26" sqref="H26"/>
    </sheetView>
  </sheetViews>
  <sheetFormatPr defaultColWidth="9.140625" defaultRowHeight="12.75" x14ac:dyDescent="0.2"/>
  <cols>
    <col min="1" max="1" width="5.42578125" style="161" bestFit="1" customWidth="1"/>
    <col min="2" max="2" width="36.85546875" style="161" customWidth="1"/>
    <col min="3" max="3" width="12.5703125" style="161" customWidth="1"/>
    <col min="4" max="4" width="15" style="161" customWidth="1"/>
    <col min="5" max="5" width="14.140625" style="161" customWidth="1"/>
    <col min="6" max="6" width="10.140625" style="161" customWidth="1"/>
    <col min="7" max="7" width="13.140625" style="161" customWidth="1"/>
    <col min="8" max="8" width="13.85546875" style="161" customWidth="1"/>
    <col min="9" max="9" width="14.7109375" style="161" bestFit="1" customWidth="1"/>
    <col min="10" max="10" width="14.28515625" style="161" bestFit="1" customWidth="1"/>
    <col min="11" max="11" width="15.85546875" style="161" bestFit="1" customWidth="1"/>
    <col min="12" max="16384" width="9.140625" style="161"/>
  </cols>
  <sheetData>
    <row r="1" spans="1:9" ht="13.5" thickBot="1" x14ac:dyDescent="0.25">
      <c r="A1" s="191" t="s">
        <v>354</v>
      </c>
      <c r="B1" s="191"/>
      <c r="C1" s="191"/>
      <c r="D1" s="191"/>
      <c r="E1" s="191"/>
      <c r="F1" s="191"/>
      <c r="G1" s="191"/>
      <c r="H1" s="191"/>
    </row>
    <row r="2" spans="1:9" ht="13.5" thickBot="1" x14ac:dyDescent="0.25">
      <c r="A2" s="191"/>
      <c r="B2" s="191"/>
      <c r="C2" s="191"/>
      <c r="D2" s="191"/>
      <c r="E2" s="191"/>
      <c r="F2" s="191"/>
      <c r="G2" s="191"/>
      <c r="H2" s="191"/>
    </row>
    <row r="3" spans="1:9" ht="13.5" thickBot="1" x14ac:dyDescent="0.25">
      <c r="A3" s="191" t="s">
        <v>319</v>
      </c>
      <c r="B3" s="191"/>
      <c r="C3" s="191"/>
      <c r="D3" s="191"/>
      <c r="E3" s="191"/>
      <c r="F3" s="191"/>
      <c r="G3" s="191"/>
      <c r="H3" s="191"/>
    </row>
    <row r="4" spans="1:9" ht="13.5" thickBot="1" x14ac:dyDescent="0.25">
      <c r="A4" s="191" t="s">
        <v>24</v>
      </c>
      <c r="B4" s="192" t="s">
        <v>355</v>
      </c>
      <c r="C4" s="193" t="s">
        <v>356</v>
      </c>
      <c r="D4" s="192" t="s">
        <v>357</v>
      </c>
      <c r="E4" s="192" t="s">
        <v>358</v>
      </c>
      <c r="F4" s="191" t="s">
        <v>359</v>
      </c>
      <c r="G4" s="191"/>
      <c r="H4" s="191"/>
    </row>
    <row r="5" spans="1:9" ht="43.5" customHeight="1" thickBot="1" x14ac:dyDescent="0.25">
      <c r="A5" s="191"/>
      <c r="B5" s="192"/>
      <c r="C5" s="193"/>
      <c r="D5" s="192"/>
      <c r="E5" s="192"/>
      <c r="F5" s="162" t="s">
        <v>360</v>
      </c>
      <c r="G5" s="162" t="s">
        <v>361</v>
      </c>
      <c r="H5" s="162" t="s">
        <v>362</v>
      </c>
      <c r="I5" s="161">
        <f>C7/D7</f>
        <v>5.1678900000000008</v>
      </c>
    </row>
    <row r="6" spans="1:9" ht="13.5" thickBot="1" x14ac:dyDescent="0.25">
      <c r="A6" s="191" t="s">
        <v>363</v>
      </c>
      <c r="B6" s="191"/>
      <c r="C6" s="191"/>
      <c r="D6" s="191"/>
      <c r="E6" s="191"/>
      <c r="F6" s="191"/>
      <c r="G6" s="191"/>
      <c r="H6" s="191"/>
    </row>
    <row r="7" spans="1:9" ht="13.5" thickBot="1" x14ac:dyDescent="0.25">
      <c r="A7" s="163">
        <v>1</v>
      </c>
      <c r="B7" s="164" t="s">
        <v>364</v>
      </c>
      <c r="C7" s="165">
        <v>5167.8900000000003</v>
      </c>
      <c r="D7" s="166">
        <v>1000</v>
      </c>
      <c r="E7" s="167">
        <f t="shared" ref="E7:E14" si="0">C7/D7</f>
        <v>5.1678900000000008</v>
      </c>
      <c r="F7" s="168">
        <f>'Auxiliar de Limpeza - BOA VISTA'!E212*E7/C7</f>
        <v>4.8799749266106298</v>
      </c>
      <c r="G7" s="169">
        <f>F7*C7</f>
        <v>25219.173623481809</v>
      </c>
      <c r="H7" s="169">
        <f t="shared" ref="H7:H14" si="1">G7*12</f>
        <v>302630.08348178171</v>
      </c>
      <c r="I7" s="170"/>
    </row>
    <row r="8" spans="1:9" ht="13.5" thickBot="1" x14ac:dyDescent="0.25">
      <c r="A8" s="163">
        <v>2</v>
      </c>
      <c r="B8" s="171" t="s">
        <v>327</v>
      </c>
      <c r="C8" s="165">
        <v>121.25</v>
      </c>
      <c r="D8" s="166">
        <v>390</v>
      </c>
      <c r="E8" s="167">
        <f t="shared" si="0"/>
        <v>0.3108974358974359</v>
      </c>
      <c r="F8" s="168">
        <f>'Auxiliar de Limpeza - BOA VISTA'!E212*E8/C8</f>
        <v>12.512756222078536</v>
      </c>
      <c r="G8" s="169">
        <f>F8*C8</f>
        <v>1517.1716919270225</v>
      </c>
      <c r="H8" s="169">
        <f t="shared" si="1"/>
        <v>18206.060303124272</v>
      </c>
      <c r="I8" s="170"/>
    </row>
    <row r="9" spans="1:9" ht="13.5" thickBot="1" x14ac:dyDescent="0.25">
      <c r="A9" s="163">
        <v>3</v>
      </c>
      <c r="B9" s="164" t="s">
        <v>365</v>
      </c>
      <c r="C9" s="165">
        <v>1506.71</v>
      </c>
      <c r="D9" s="166">
        <v>2200</v>
      </c>
      <c r="E9" s="167">
        <f t="shared" si="0"/>
        <v>0.68486818181818188</v>
      </c>
      <c r="F9" s="168">
        <f>'Auxiliar de Limpeza - BOA VISTA'!E212*E9/C9</f>
        <v>2.2181704211866498</v>
      </c>
      <c r="G9" s="169">
        <f>F9*C9</f>
        <v>3342.139555306137</v>
      </c>
      <c r="H9" s="169">
        <f t="shared" si="1"/>
        <v>40105.674663673642</v>
      </c>
    </row>
    <row r="10" spans="1:9" ht="13.5" thickBot="1" x14ac:dyDescent="0.25">
      <c r="A10" s="163">
        <v>4</v>
      </c>
      <c r="B10" s="164" t="s">
        <v>366</v>
      </c>
      <c r="C10" s="165">
        <v>298.57</v>
      </c>
      <c r="D10" s="166">
        <v>1500</v>
      </c>
      <c r="E10" s="167">
        <f t="shared" si="0"/>
        <v>0.19904666666666665</v>
      </c>
      <c r="F10" s="168">
        <f>'Auxiliar de Limpeza - BOA VISTA'!E212*E10/C10</f>
        <v>3.2533166177404191</v>
      </c>
      <c r="G10" s="169">
        <f t="shared" ref="G10:G14" si="2">F10*C10</f>
        <v>971.34274255875687</v>
      </c>
      <c r="H10" s="169">
        <f t="shared" si="1"/>
        <v>11656.112910705082</v>
      </c>
    </row>
    <row r="11" spans="1:9" ht="13.5" thickBot="1" x14ac:dyDescent="0.25">
      <c r="A11" s="172">
        <v>5</v>
      </c>
      <c r="B11" s="173" t="s">
        <v>331</v>
      </c>
      <c r="C11" s="174">
        <v>513.91999999999996</v>
      </c>
      <c r="D11" s="175">
        <v>250</v>
      </c>
      <c r="E11" s="176">
        <f t="shared" si="0"/>
        <v>2.0556799999999997</v>
      </c>
      <c r="F11" s="168">
        <f>'Auxiliar de Limpeza - BOA VISTA'!E212*E11/C11</f>
        <v>19.519899706442516</v>
      </c>
      <c r="G11" s="177">
        <f t="shared" si="2"/>
        <v>10031.666857134936</v>
      </c>
      <c r="H11" s="177">
        <f t="shared" si="1"/>
        <v>120380.00228561924</v>
      </c>
    </row>
    <row r="12" spans="1:9" ht="13.5" thickBot="1" x14ac:dyDescent="0.25">
      <c r="A12" s="163">
        <v>6</v>
      </c>
      <c r="B12" s="164" t="s">
        <v>367</v>
      </c>
      <c r="C12" s="165">
        <v>1990.68</v>
      </c>
      <c r="D12" s="166">
        <v>1400</v>
      </c>
      <c r="E12" s="167">
        <f t="shared" si="0"/>
        <v>1.4219142857142857</v>
      </c>
      <c r="F12" s="168">
        <f>'Auxiliar de Limpeza - BOA VISTA'!E212*E12/C12</f>
        <v>3.4856963761504489</v>
      </c>
      <c r="G12" s="169">
        <f t="shared" si="2"/>
        <v>6938.9060620751761</v>
      </c>
      <c r="H12" s="169">
        <f t="shared" si="1"/>
        <v>83266.87274490211</v>
      </c>
    </row>
    <row r="13" spans="1:9" ht="13.5" thickBot="1" x14ac:dyDescent="0.25">
      <c r="A13" s="163">
        <v>7</v>
      </c>
      <c r="B13" s="164" t="s">
        <v>333</v>
      </c>
      <c r="C13" s="165">
        <v>308</v>
      </c>
      <c r="D13" s="166">
        <v>1000</v>
      </c>
      <c r="E13" s="167">
        <f t="shared" si="0"/>
        <v>0.308</v>
      </c>
      <c r="F13" s="168">
        <f>'Auxiliar de Limpeza - BOA VISTA'!E212*E13/C13</f>
        <v>4.8799749266106289</v>
      </c>
      <c r="G13" s="169">
        <f t="shared" si="2"/>
        <v>1503.0322773960738</v>
      </c>
      <c r="H13" s="169">
        <f t="shared" si="1"/>
        <v>18036.387328752884</v>
      </c>
    </row>
    <row r="14" spans="1:9" ht="13.5" thickBot="1" x14ac:dyDescent="0.25">
      <c r="A14" s="163">
        <v>8</v>
      </c>
      <c r="B14" s="164" t="s">
        <v>334</v>
      </c>
      <c r="C14" s="165">
        <v>130</v>
      </c>
      <c r="D14" s="166">
        <v>950</v>
      </c>
      <c r="E14" s="167">
        <f t="shared" si="0"/>
        <v>0.1368421052631579</v>
      </c>
      <c r="F14" s="168">
        <f>'Auxiliar de Limpeza - BOA VISTA'!E212*E14/C14</f>
        <v>5.1368157122217148</v>
      </c>
      <c r="G14" s="169">
        <f t="shared" si="2"/>
        <v>667.78604258882297</v>
      </c>
      <c r="H14" s="169">
        <f t="shared" si="1"/>
        <v>8013.4325110658756</v>
      </c>
    </row>
    <row r="15" spans="1:9" ht="12.75" customHeight="1" thickBot="1" x14ac:dyDescent="0.25">
      <c r="A15" s="193" t="s">
        <v>368</v>
      </c>
      <c r="B15" s="193"/>
      <c r="C15" s="193"/>
      <c r="D15" s="193"/>
      <c r="E15" s="193"/>
      <c r="F15" s="193"/>
      <c r="G15" s="193"/>
      <c r="H15" s="193"/>
    </row>
    <row r="16" spans="1:9" ht="26.25" thickBot="1" x14ac:dyDescent="0.25">
      <c r="A16" s="163">
        <v>9</v>
      </c>
      <c r="B16" s="164" t="s">
        <v>335</v>
      </c>
      <c r="C16" s="165">
        <v>435</v>
      </c>
      <c r="D16" s="166">
        <v>1800</v>
      </c>
      <c r="E16" s="167">
        <f>C16/D16</f>
        <v>0.24166666666666667</v>
      </c>
      <c r="F16" s="168">
        <f>'Auxiliar de Limpeza - BOA VISTA'!E212*E16/C16</f>
        <v>2.7110971814503495</v>
      </c>
      <c r="G16" s="169">
        <f>F16*C16</f>
        <v>1179.327273930902</v>
      </c>
      <c r="H16" s="169">
        <f>G16*12</f>
        <v>14151.927287170824</v>
      </c>
    </row>
    <row r="17" spans="1:9" ht="13.5" thickBot="1" x14ac:dyDescent="0.25">
      <c r="A17" s="193" t="s">
        <v>369</v>
      </c>
      <c r="B17" s="193"/>
      <c r="C17" s="193"/>
      <c r="D17" s="193"/>
      <c r="E17" s="193"/>
      <c r="F17" s="193"/>
      <c r="G17" s="193"/>
      <c r="H17" s="193"/>
    </row>
    <row r="18" spans="1:9" ht="26.25" thickBot="1" x14ac:dyDescent="0.25">
      <c r="A18" s="163">
        <v>10</v>
      </c>
      <c r="B18" s="164" t="s">
        <v>370</v>
      </c>
      <c r="C18" s="165">
        <v>2560.79</v>
      </c>
      <c r="D18" s="166">
        <v>300</v>
      </c>
      <c r="E18" s="167">
        <f>C18*[2]PRODUTIVIDADE!J61</f>
        <v>0.72354029808575271</v>
      </c>
      <c r="F18" s="168">
        <f>'Auxiliar de Limpeza - BOA VISTA'!E212*E18/C18</f>
        <v>1.3788161126257341</v>
      </c>
      <c r="G18" s="169">
        <f>F18*C18</f>
        <v>3530.8585130508536</v>
      </c>
      <c r="H18" s="169">
        <f>G18*12</f>
        <v>42370.30215661024</v>
      </c>
    </row>
    <row r="19" spans="1:9" ht="13.5" thickBot="1" x14ac:dyDescent="0.25">
      <c r="A19" s="163">
        <v>11</v>
      </c>
      <c r="B19" s="164" t="s">
        <v>352</v>
      </c>
      <c r="C19" s="165">
        <v>2609.58</v>
      </c>
      <c r="D19" s="166">
        <v>300</v>
      </c>
      <c r="E19" s="167">
        <f>C19*[2]PRODUTIVIDADE!J61</f>
        <v>0.73732570459843194</v>
      </c>
      <c r="F19" s="168">
        <f>'Auxiliar de Limpeza - BOA VISTA'!E212*E19/C19</f>
        <v>1.3788161126257343</v>
      </c>
      <c r="G19" s="169">
        <f>F19*C19</f>
        <v>3598.1309511858635</v>
      </c>
      <c r="H19" s="169">
        <f>G19*12</f>
        <v>43177.571414230362</v>
      </c>
    </row>
    <row r="20" spans="1:9" ht="13.5" thickBot="1" x14ac:dyDescent="0.25">
      <c r="A20" s="194"/>
      <c r="B20" s="194"/>
      <c r="C20" s="194"/>
      <c r="D20" s="194"/>
      <c r="E20" s="194"/>
      <c r="F20" s="194"/>
      <c r="G20" s="194"/>
      <c r="H20" s="194"/>
    </row>
    <row r="21" spans="1:9" ht="13.5" thickBot="1" x14ac:dyDescent="0.25">
      <c r="A21" s="163">
        <v>12</v>
      </c>
      <c r="B21" s="164" t="s">
        <v>371</v>
      </c>
      <c r="C21" s="165">
        <v>106.08</v>
      </c>
      <c r="D21" s="166">
        <v>130</v>
      </c>
      <c r="E21" s="167">
        <f>C21*[2]PRODUTIVIDADE!J69</f>
        <v>1.1527458944022604E-2</v>
      </c>
      <c r="F21" s="168">
        <f>'Auxiliar de Limpeza - BOA VISTA'!E212*E21/C21</f>
        <v>0.53029516039181512</v>
      </c>
      <c r="G21" s="169">
        <f>F21*C21</f>
        <v>56.253710614363747</v>
      </c>
      <c r="H21" s="169">
        <f>G21*12</f>
        <v>675.044527372365</v>
      </c>
    </row>
    <row r="22" spans="1:9" ht="6" customHeight="1" thickBot="1" x14ac:dyDescent="0.25">
      <c r="A22" s="194"/>
      <c r="B22" s="194"/>
      <c r="C22" s="194"/>
      <c r="D22" s="194"/>
      <c r="E22" s="194"/>
      <c r="F22" s="194"/>
      <c r="G22" s="194"/>
      <c r="H22" s="194"/>
    </row>
    <row r="23" spans="1:9" ht="13.5" thickBot="1" x14ac:dyDescent="0.25">
      <c r="A23" s="191" t="s">
        <v>372</v>
      </c>
      <c r="B23" s="191"/>
      <c r="C23" s="191"/>
      <c r="D23" s="191"/>
      <c r="E23" s="178">
        <f>E7+E9+E8+E10+E11+E12+E13+E14+E16+E18+E19+E21</f>
        <v>11.999198803654604</v>
      </c>
      <c r="F23" s="191"/>
      <c r="G23" s="191"/>
      <c r="H23" s="191"/>
      <c r="I23" s="179"/>
    </row>
    <row r="24" spans="1:9" ht="13.5" thickBot="1" x14ac:dyDescent="0.25">
      <c r="A24" s="191" t="s">
        <v>373</v>
      </c>
      <c r="B24" s="191"/>
      <c r="C24" s="191"/>
      <c r="D24" s="191"/>
      <c r="E24" s="191"/>
      <c r="F24" s="191"/>
      <c r="G24" s="180">
        <f>G7+G8+G9+G10+G11+G12+G13+G14+G16+G18+G19+G21+(3.91)</f>
        <v>58559.699301250723</v>
      </c>
      <c r="H24" s="181"/>
    </row>
    <row r="25" spans="1:9" ht="13.5" thickBot="1" x14ac:dyDescent="0.25">
      <c r="A25" s="191" t="s">
        <v>374</v>
      </c>
      <c r="B25" s="191"/>
      <c r="C25" s="191"/>
      <c r="D25" s="191"/>
      <c r="E25" s="191"/>
      <c r="F25" s="191"/>
      <c r="G25" s="191"/>
      <c r="H25" s="180">
        <f>H7+H8+H9+H10+H11+H12+H13+H14+H16+H18+H19+H21+(46.92)</f>
        <v>702716.39161500859</v>
      </c>
    </row>
    <row r="26" spans="1:9" x14ac:dyDescent="0.2">
      <c r="G26" s="170"/>
    </row>
    <row r="27" spans="1:9" x14ac:dyDescent="0.2">
      <c r="E27" s="182"/>
      <c r="G27" s="183"/>
    </row>
    <row r="28" spans="1:9" x14ac:dyDescent="0.2">
      <c r="E28" s="184"/>
    </row>
    <row r="29" spans="1:9" x14ac:dyDescent="0.2">
      <c r="E29" s="185"/>
      <c r="G29" s="170"/>
    </row>
  </sheetData>
  <mergeCells count="17">
    <mergeCell ref="A24:F24"/>
    <mergeCell ref="A25:G25"/>
    <mergeCell ref="A6:H6"/>
    <mergeCell ref="A15:H15"/>
    <mergeCell ref="A17:H17"/>
    <mergeCell ref="A20:H20"/>
    <mergeCell ref="A22:H22"/>
    <mergeCell ref="A23:D23"/>
    <mergeCell ref="F23:H23"/>
    <mergeCell ref="A1:H2"/>
    <mergeCell ref="A3:H3"/>
    <mergeCell ref="A4:A5"/>
    <mergeCell ref="B4:B5"/>
    <mergeCell ref="C4:C5"/>
    <mergeCell ref="D4:D5"/>
    <mergeCell ref="E4:E5"/>
    <mergeCell ref="F4:H4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9F6C4-4F72-44A9-895F-6EEA9EAF16E2}">
  <sheetPr>
    <tabColor theme="1"/>
  </sheetPr>
  <dimension ref="A1:J41"/>
  <sheetViews>
    <sheetView view="pageBreakPreview" zoomScaleNormal="100" zoomScaleSheetLayoutView="100" workbookViewId="0">
      <selection activeCell="A7" sqref="A7:H11"/>
    </sheetView>
  </sheetViews>
  <sheetFormatPr defaultColWidth="9.140625" defaultRowHeight="12.75" x14ac:dyDescent="0.2"/>
  <cols>
    <col min="1" max="1" width="15.5703125" style="154" customWidth="1"/>
    <col min="2" max="2" width="17.42578125" style="154" customWidth="1"/>
    <col min="3" max="3" width="20.7109375" style="154" customWidth="1"/>
    <col min="4" max="4" width="20.85546875" style="154" customWidth="1"/>
    <col min="5" max="5" width="18.140625" style="154" customWidth="1"/>
    <col min="6" max="6" width="14" style="154" customWidth="1"/>
    <col min="7" max="7" width="15.85546875" style="154" customWidth="1"/>
    <col min="8" max="8" width="22.5703125" style="154" customWidth="1"/>
    <col min="9" max="9" width="8.7109375" style="148" customWidth="1"/>
    <col min="10" max="10" width="11.7109375" style="154" customWidth="1"/>
    <col min="11" max="12" width="9.140625" style="154"/>
    <col min="13" max="13" width="11.85546875" style="154" customWidth="1"/>
    <col min="14" max="14" width="14.85546875" style="154" customWidth="1"/>
    <col min="15" max="16384" width="9.140625" style="154"/>
  </cols>
  <sheetData>
    <row r="1" spans="1:10" ht="15" x14ac:dyDescent="0.25">
      <c r="A1" s="202" t="s">
        <v>353</v>
      </c>
      <c r="B1" s="203"/>
      <c r="C1" s="203"/>
      <c r="D1" s="203"/>
      <c r="E1" s="203"/>
      <c r="F1" s="203"/>
      <c r="G1" s="203"/>
      <c r="H1" s="204"/>
    </row>
    <row r="2" spans="1:10" ht="20.25" customHeight="1" thickBot="1" x14ac:dyDescent="0.25">
      <c r="A2" s="205" t="s">
        <v>320</v>
      </c>
      <c r="B2" s="205"/>
      <c r="C2" s="205"/>
      <c r="D2" s="205"/>
      <c r="E2" s="205"/>
      <c r="F2" s="205"/>
      <c r="G2" s="205"/>
      <c r="H2" s="205"/>
    </row>
    <row r="3" spans="1:10" ht="44.25" customHeight="1" thickBot="1" x14ac:dyDescent="0.25">
      <c r="A3" s="206" t="s">
        <v>321</v>
      </c>
      <c r="B3" s="206"/>
      <c r="C3" s="206"/>
      <c r="D3" s="206" t="s">
        <v>322</v>
      </c>
      <c r="E3" s="206"/>
      <c r="F3" s="206" t="s">
        <v>323</v>
      </c>
      <c r="G3" s="206"/>
      <c r="H3" s="149" t="s">
        <v>324</v>
      </c>
    </row>
    <row r="4" spans="1:10" ht="15" customHeight="1" thickBot="1" x14ac:dyDescent="0.25">
      <c r="A4" s="195" t="s">
        <v>325</v>
      </c>
      <c r="B4" s="195"/>
      <c r="C4" s="195"/>
      <c r="D4" s="196" t="s">
        <v>326</v>
      </c>
      <c r="E4" s="196"/>
      <c r="F4" s="197">
        <f>'Auxiliar de Limpeza - BONFIM'!E212</f>
        <v>5715.7352300082803</v>
      </c>
      <c r="G4" s="197"/>
      <c r="H4" s="198">
        <f>F4/D5</f>
        <v>7.1446690375103508</v>
      </c>
    </row>
    <row r="5" spans="1:10" ht="15.75" customHeight="1" thickBot="1" x14ac:dyDescent="0.25">
      <c r="A5" s="195"/>
      <c r="B5" s="195"/>
      <c r="C5" s="195"/>
      <c r="D5" s="200">
        <v>800</v>
      </c>
      <c r="E5" s="201"/>
      <c r="F5" s="197"/>
      <c r="G5" s="197"/>
      <c r="H5" s="199"/>
    </row>
    <row r="6" spans="1:10" s="148" customFormat="1" ht="15.75" x14ac:dyDescent="0.2">
      <c r="A6" s="207" t="s">
        <v>150</v>
      </c>
      <c r="B6" s="207"/>
      <c r="C6" s="207"/>
      <c r="D6" s="207"/>
      <c r="E6" s="207"/>
      <c r="F6" s="207"/>
      <c r="G6" s="207"/>
      <c r="H6" s="150">
        <f>SUM(H4:H5)</f>
        <v>7.1446690375103508</v>
      </c>
      <c r="J6" s="154"/>
    </row>
    <row r="7" spans="1:10" s="148" customFormat="1" ht="15.75" thickBot="1" x14ac:dyDescent="0.25">
      <c r="A7" s="205" t="s">
        <v>331</v>
      </c>
      <c r="B7" s="205"/>
      <c r="C7" s="205"/>
      <c r="D7" s="205"/>
      <c r="E7" s="205"/>
      <c r="F7" s="205"/>
      <c r="G7" s="205"/>
      <c r="H7" s="205"/>
      <c r="J7" s="154"/>
    </row>
    <row r="8" spans="1:10" s="148" customFormat="1" ht="15.75" thickBot="1" x14ac:dyDescent="0.25">
      <c r="A8" s="206" t="s">
        <v>321</v>
      </c>
      <c r="B8" s="206"/>
      <c r="C8" s="206"/>
      <c r="D8" s="206" t="s">
        <v>322</v>
      </c>
      <c r="E8" s="206"/>
      <c r="F8" s="206" t="s">
        <v>323</v>
      </c>
      <c r="G8" s="206"/>
      <c r="H8" s="149" t="s">
        <v>324</v>
      </c>
      <c r="J8" s="154"/>
    </row>
    <row r="9" spans="1:10" s="148" customFormat="1" ht="15.75" thickBot="1" x14ac:dyDescent="0.25">
      <c r="A9" s="195" t="s">
        <v>325</v>
      </c>
      <c r="B9" s="195"/>
      <c r="C9" s="195"/>
      <c r="D9" s="196" t="s">
        <v>326</v>
      </c>
      <c r="E9" s="196"/>
      <c r="F9" s="197">
        <f>F4</f>
        <v>5715.7352300082803</v>
      </c>
      <c r="G9" s="197"/>
      <c r="H9" s="198">
        <f>(1/(D10))*(F9)</f>
        <v>28.578676150041403</v>
      </c>
      <c r="J9" s="154"/>
    </row>
    <row r="10" spans="1:10" s="148" customFormat="1" ht="15.75" thickBot="1" x14ac:dyDescent="0.25">
      <c r="A10" s="195"/>
      <c r="B10" s="195"/>
      <c r="C10" s="195"/>
      <c r="D10" s="200">
        <v>200</v>
      </c>
      <c r="E10" s="201"/>
      <c r="F10" s="197"/>
      <c r="G10" s="197"/>
      <c r="H10" s="199"/>
      <c r="J10" s="154"/>
    </row>
    <row r="11" spans="1:10" s="148" customFormat="1" ht="15.75" x14ac:dyDescent="0.2">
      <c r="A11" s="207" t="s">
        <v>150</v>
      </c>
      <c r="B11" s="207"/>
      <c r="C11" s="207"/>
      <c r="D11" s="207"/>
      <c r="E11" s="207"/>
      <c r="F11" s="207"/>
      <c r="G11" s="207"/>
      <c r="H11" s="150">
        <f>SUM(H9:H10)</f>
        <v>28.578676150041403</v>
      </c>
      <c r="J11" s="154"/>
    </row>
    <row r="12" spans="1:10" s="148" customFormat="1" ht="15" x14ac:dyDescent="0.2">
      <c r="A12" s="208"/>
      <c r="B12" s="208"/>
      <c r="C12" s="208"/>
      <c r="D12" s="208"/>
      <c r="E12" s="208"/>
      <c r="F12" s="208"/>
      <c r="G12" s="208"/>
      <c r="H12" s="208"/>
      <c r="J12" s="154"/>
    </row>
    <row r="13" spans="1:10" s="148" customFormat="1" x14ac:dyDescent="0.2">
      <c r="A13" s="188"/>
      <c r="B13" s="188"/>
      <c r="C13" s="188"/>
      <c r="D13" s="188"/>
      <c r="E13" s="188"/>
      <c r="F13" s="188"/>
      <c r="G13" s="188"/>
      <c r="H13" s="188"/>
      <c r="J13" s="154"/>
    </row>
    <row r="14" spans="1:10" s="148" customFormat="1" ht="15.75" thickBot="1" x14ac:dyDescent="0.25">
      <c r="A14" s="201" t="s">
        <v>335</v>
      </c>
      <c r="B14" s="201"/>
      <c r="C14" s="201"/>
      <c r="D14" s="201"/>
      <c r="E14" s="201"/>
      <c r="F14" s="201"/>
      <c r="G14" s="201"/>
      <c r="H14" s="201"/>
      <c r="J14" s="154"/>
    </row>
    <row r="15" spans="1:10" s="148" customFormat="1" ht="15.75" thickBot="1" x14ac:dyDescent="0.25">
      <c r="A15" s="206" t="s">
        <v>321</v>
      </c>
      <c r="B15" s="206"/>
      <c r="C15" s="206"/>
      <c r="D15" s="206" t="s">
        <v>322</v>
      </c>
      <c r="E15" s="206"/>
      <c r="F15" s="206" t="s">
        <v>323</v>
      </c>
      <c r="G15" s="206"/>
      <c r="H15" s="149" t="s">
        <v>324</v>
      </c>
      <c r="J15" s="154"/>
    </row>
    <row r="16" spans="1:10" s="148" customFormat="1" ht="15.75" thickBot="1" x14ac:dyDescent="0.25">
      <c r="A16" s="206" t="s">
        <v>325</v>
      </c>
      <c r="B16" s="206"/>
      <c r="C16" s="206"/>
      <c r="D16" s="196" t="s">
        <v>326</v>
      </c>
      <c r="E16" s="196"/>
      <c r="F16" s="197">
        <f>F4</f>
        <v>5715.7352300082803</v>
      </c>
      <c r="G16" s="197"/>
      <c r="H16" s="198">
        <f>(1/(D17))*(F16)</f>
        <v>3.1754084611157114</v>
      </c>
      <c r="J16" s="154"/>
    </row>
    <row r="17" spans="1:10" s="148" customFormat="1" ht="15.75" thickBot="1" x14ac:dyDescent="0.25">
      <c r="A17" s="206"/>
      <c r="B17" s="206"/>
      <c r="C17" s="206"/>
      <c r="D17" s="200">
        <v>1800</v>
      </c>
      <c r="E17" s="201"/>
      <c r="F17" s="197"/>
      <c r="G17" s="197"/>
      <c r="H17" s="199"/>
      <c r="J17" s="154"/>
    </row>
    <row r="18" spans="1:10" s="148" customFormat="1" ht="16.5" thickBot="1" x14ac:dyDescent="0.25">
      <c r="A18" s="206" t="s">
        <v>328</v>
      </c>
      <c r="B18" s="206"/>
      <c r="C18" s="206"/>
      <c r="D18" s="206"/>
      <c r="E18" s="206"/>
      <c r="F18" s="206"/>
      <c r="G18" s="206"/>
      <c r="H18" s="150">
        <f>SUM(H16:H17)</f>
        <v>3.1754084611157114</v>
      </c>
      <c r="J18" s="154"/>
    </row>
    <row r="19" spans="1:10" s="148" customFormat="1" ht="13.5" thickBot="1" x14ac:dyDescent="0.25">
      <c r="A19" s="151"/>
      <c r="B19" s="152"/>
      <c r="C19" s="152"/>
      <c r="D19" s="152"/>
      <c r="E19" s="152"/>
      <c r="F19" s="152"/>
      <c r="G19" s="152"/>
      <c r="H19" s="153"/>
      <c r="J19" s="154"/>
    </row>
    <row r="20" spans="1:10" s="148" customFormat="1" ht="15.75" thickBot="1" x14ac:dyDescent="0.25">
      <c r="A20" s="206" t="s">
        <v>350</v>
      </c>
      <c r="B20" s="206"/>
      <c r="C20" s="206"/>
      <c r="D20" s="206"/>
      <c r="E20" s="206"/>
      <c r="F20" s="206"/>
      <c r="G20" s="206"/>
      <c r="H20" s="206"/>
      <c r="J20" s="154"/>
    </row>
    <row r="21" spans="1:10" ht="15.75" thickBot="1" x14ac:dyDescent="0.25">
      <c r="A21" s="206" t="s">
        <v>321</v>
      </c>
      <c r="B21" s="206"/>
      <c r="C21" s="206"/>
      <c r="D21" s="206" t="s">
        <v>322</v>
      </c>
      <c r="E21" s="206"/>
      <c r="F21" s="206" t="s">
        <v>323</v>
      </c>
      <c r="G21" s="206"/>
      <c r="H21" s="149" t="s">
        <v>324</v>
      </c>
    </row>
    <row r="22" spans="1:10" ht="15.75" thickBot="1" x14ac:dyDescent="0.25">
      <c r="A22" s="206" t="s">
        <v>325</v>
      </c>
      <c r="B22" s="206"/>
      <c r="C22" s="206"/>
      <c r="D22" s="196" t="s">
        <v>326</v>
      </c>
      <c r="E22" s="196"/>
      <c r="F22" s="197">
        <f>F16</f>
        <v>5715.7352300082803</v>
      </c>
      <c r="G22" s="197"/>
      <c r="H22" s="198">
        <f>(1/(D23))*(F22)</f>
        <v>0.95262253833471333</v>
      </c>
    </row>
    <row r="23" spans="1:10" ht="15.75" thickBot="1" x14ac:dyDescent="0.25">
      <c r="A23" s="206"/>
      <c r="B23" s="206"/>
      <c r="C23" s="206"/>
      <c r="D23" s="200">
        <v>6000</v>
      </c>
      <c r="E23" s="201"/>
      <c r="F23" s="197"/>
      <c r="G23" s="197"/>
      <c r="H23" s="199"/>
    </row>
    <row r="24" spans="1:10" ht="16.5" thickBot="1" x14ac:dyDescent="0.25">
      <c r="A24" s="206" t="s">
        <v>328</v>
      </c>
      <c r="B24" s="206"/>
      <c r="C24" s="206"/>
      <c r="D24" s="206"/>
      <c r="E24" s="206"/>
      <c r="F24" s="206"/>
      <c r="G24" s="206"/>
      <c r="H24" s="150">
        <f>SUM(H22:H23)</f>
        <v>0.95262253833471333</v>
      </c>
    </row>
    <row r="25" spans="1:10" ht="13.5" thickBot="1" x14ac:dyDescent="0.25">
      <c r="A25" s="151"/>
      <c r="B25" s="152"/>
      <c r="C25" s="152"/>
      <c r="D25" s="152"/>
      <c r="E25" s="152"/>
      <c r="F25" s="152"/>
      <c r="G25" s="152"/>
      <c r="H25" s="153"/>
    </row>
    <row r="26" spans="1:10" ht="13.5" thickBot="1" x14ac:dyDescent="0.25">
      <c r="A26" s="151"/>
      <c r="B26" s="152"/>
      <c r="C26" s="152"/>
      <c r="D26" s="152"/>
      <c r="E26" s="152"/>
      <c r="F26" s="152"/>
      <c r="G26" s="152"/>
      <c r="H26" s="153"/>
    </row>
    <row r="27" spans="1:10" ht="20.25" customHeight="1" thickBot="1" x14ac:dyDescent="0.25">
      <c r="A27" s="206" t="s">
        <v>351</v>
      </c>
      <c r="B27" s="206"/>
      <c r="C27" s="206"/>
      <c r="D27" s="206"/>
      <c r="E27" s="206"/>
      <c r="F27" s="206"/>
      <c r="G27" s="206"/>
      <c r="H27" s="206"/>
    </row>
    <row r="28" spans="1:10" ht="31.5" customHeight="1" x14ac:dyDescent="0.2">
      <c r="A28" s="213" t="s">
        <v>321</v>
      </c>
      <c r="B28" s="214"/>
      <c r="C28" s="207" t="s">
        <v>337</v>
      </c>
      <c r="D28" s="219" t="s">
        <v>338</v>
      </c>
      <c r="E28" s="219" t="s">
        <v>339</v>
      </c>
      <c r="F28" s="207" t="s">
        <v>340</v>
      </c>
      <c r="G28" s="207" t="s">
        <v>341</v>
      </c>
      <c r="H28" s="207" t="s">
        <v>342</v>
      </c>
    </row>
    <row r="29" spans="1:10" ht="24.75" customHeight="1" x14ac:dyDescent="0.2">
      <c r="A29" s="215"/>
      <c r="B29" s="216"/>
      <c r="C29" s="219"/>
      <c r="D29" s="219"/>
      <c r="E29" s="219"/>
      <c r="F29" s="219"/>
      <c r="G29" s="219"/>
      <c r="H29" s="219"/>
    </row>
    <row r="30" spans="1:10" ht="25.5" customHeight="1" thickBot="1" x14ac:dyDescent="0.25">
      <c r="A30" s="217"/>
      <c r="B30" s="218"/>
      <c r="C30" s="220"/>
      <c r="D30" s="220"/>
      <c r="E30" s="220"/>
      <c r="F30" s="220"/>
      <c r="G30" s="220"/>
      <c r="H30" s="220"/>
    </row>
    <row r="31" spans="1:10" ht="15.75" customHeight="1" x14ac:dyDescent="0.2">
      <c r="A31" s="222" t="s">
        <v>325</v>
      </c>
      <c r="B31" s="223"/>
      <c r="C31" s="155" t="s">
        <v>343</v>
      </c>
      <c r="D31" s="226" t="s">
        <v>344</v>
      </c>
      <c r="E31" s="155" t="s">
        <v>345</v>
      </c>
      <c r="F31" s="228">
        <f>+(1/I31)*16*(1/188.76)</f>
        <v>2.8254573709119167E-4</v>
      </c>
      <c r="G31" s="198">
        <f>F22</f>
        <v>5715.7352300082803</v>
      </c>
      <c r="H31" s="198">
        <f>G31*F31</f>
        <v>1.6149566235807815</v>
      </c>
      <c r="I31" s="156">
        <v>300</v>
      </c>
      <c r="J31" s="157">
        <f>F31</f>
        <v>2.8254573709119167E-4</v>
      </c>
    </row>
    <row r="32" spans="1:10" ht="15.75" customHeight="1" thickBot="1" x14ac:dyDescent="0.25">
      <c r="A32" s="224"/>
      <c r="B32" s="225"/>
      <c r="C32" s="158" t="s">
        <v>346</v>
      </c>
      <c r="D32" s="227"/>
      <c r="E32" s="158">
        <v>188.76</v>
      </c>
      <c r="F32" s="229"/>
      <c r="G32" s="199"/>
      <c r="H32" s="199"/>
    </row>
    <row r="33" spans="1:10" ht="16.5" thickBot="1" x14ac:dyDescent="0.25">
      <c r="A33" s="206" t="s">
        <v>328</v>
      </c>
      <c r="B33" s="206"/>
      <c r="C33" s="206"/>
      <c r="D33" s="206"/>
      <c r="E33" s="206"/>
      <c r="F33" s="206"/>
      <c r="G33" s="206"/>
      <c r="H33" s="150">
        <f>SUM(H31:H32)</f>
        <v>1.6149566235807815</v>
      </c>
    </row>
    <row r="34" spans="1:10" ht="13.5" thickBot="1" x14ac:dyDescent="0.25">
      <c r="A34" s="210"/>
      <c r="B34" s="211"/>
      <c r="C34" s="211"/>
      <c r="D34" s="211"/>
      <c r="E34" s="211"/>
      <c r="F34" s="211"/>
      <c r="G34" s="211"/>
      <c r="H34" s="212"/>
    </row>
    <row r="35" spans="1:10" ht="15.75" thickBot="1" x14ac:dyDescent="0.25">
      <c r="A35" s="206" t="s">
        <v>352</v>
      </c>
      <c r="B35" s="206"/>
      <c r="C35" s="206"/>
      <c r="D35" s="206"/>
      <c r="E35" s="206"/>
      <c r="F35" s="206"/>
      <c r="G35" s="206"/>
      <c r="H35" s="206"/>
    </row>
    <row r="36" spans="1:10" x14ac:dyDescent="0.2">
      <c r="A36" s="213" t="s">
        <v>321</v>
      </c>
      <c r="B36" s="214"/>
      <c r="C36" s="207" t="s">
        <v>337</v>
      </c>
      <c r="D36" s="207" t="s">
        <v>338</v>
      </c>
      <c r="E36" s="207" t="s">
        <v>339</v>
      </c>
      <c r="F36" s="207" t="s">
        <v>340</v>
      </c>
      <c r="G36" s="207" t="s">
        <v>341</v>
      </c>
      <c r="H36" s="207" t="s">
        <v>342</v>
      </c>
    </row>
    <row r="37" spans="1:10" x14ac:dyDescent="0.2">
      <c r="A37" s="215"/>
      <c r="B37" s="216"/>
      <c r="C37" s="219"/>
      <c r="D37" s="219"/>
      <c r="E37" s="219"/>
      <c r="F37" s="219"/>
      <c r="G37" s="219"/>
      <c r="H37" s="219"/>
    </row>
    <row r="38" spans="1:10" ht="19.5" customHeight="1" thickBot="1" x14ac:dyDescent="0.25">
      <c r="A38" s="217"/>
      <c r="B38" s="218"/>
      <c r="C38" s="220"/>
      <c r="D38" s="220"/>
      <c r="E38" s="220"/>
      <c r="F38" s="220"/>
      <c r="G38" s="220"/>
      <c r="H38" s="220"/>
    </row>
    <row r="39" spans="1:10" ht="15.75" x14ac:dyDescent="0.2">
      <c r="A39" s="222" t="s">
        <v>325</v>
      </c>
      <c r="B39" s="223"/>
      <c r="C39" s="155" t="s">
        <v>343</v>
      </c>
      <c r="D39" s="226" t="s">
        <v>344</v>
      </c>
      <c r="E39" s="155" t="s">
        <v>345</v>
      </c>
      <c r="F39" s="228">
        <f>+(1/I39)*16*(1/188.76)</f>
        <v>2.8254573709119167E-4</v>
      </c>
      <c r="G39" s="198">
        <f>G31</f>
        <v>5715.7352300082803</v>
      </c>
      <c r="H39" s="198">
        <f>G39*F39</f>
        <v>1.6149566235807815</v>
      </c>
      <c r="I39" s="156">
        <v>300</v>
      </c>
      <c r="J39" s="157">
        <f>F39</f>
        <v>2.8254573709119167E-4</v>
      </c>
    </row>
    <row r="40" spans="1:10" ht="16.5" thickBot="1" x14ac:dyDescent="0.25">
      <c r="A40" s="224"/>
      <c r="B40" s="225"/>
      <c r="C40" s="158">
        <v>300</v>
      </c>
      <c r="D40" s="227"/>
      <c r="E40" s="158">
        <v>188.76</v>
      </c>
      <c r="F40" s="229"/>
      <c r="G40" s="199"/>
      <c r="H40" s="221"/>
    </row>
    <row r="41" spans="1:10" ht="16.5" thickBot="1" x14ac:dyDescent="0.25">
      <c r="A41" s="206" t="s">
        <v>328</v>
      </c>
      <c r="B41" s="206"/>
      <c r="C41" s="206"/>
      <c r="D41" s="206"/>
      <c r="E41" s="206"/>
      <c r="F41" s="206"/>
      <c r="G41" s="209"/>
      <c r="H41" s="159">
        <f>SUM(H39:H40)</f>
        <v>1.6149566235807815</v>
      </c>
    </row>
  </sheetData>
  <mergeCells count="71">
    <mergeCell ref="A18:G18"/>
    <mergeCell ref="A16:C17"/>
    <mergeCell ref="D16:E16"/>
    <mergeCell ref="F16:G17"/>
    <mergeCell ref="H16:H17"/>
    <mergeCell ref="D17:E17"/>
    <mergeCell ref="H31:H32"/>
    <mergeCell ref="C28:C30"/>
    <mergeCell ref="D28:D30"/>
    <mergeCell ref="E28:E30"/>
    <mergeCell ref="F28:F30"/>
    <mergeCell ref="G28:G30"/>
    <mergeCell ref="A24:G24"/>
    <mergeCell ref="A27:H27"/>
    <mergeCell ref="A28:B30"/>
    <mergeCell ref="D10:E10"/>
    <mergeCell ref="A11:G11"/>
    <mergeCell ref="H28:H30"/>
    <mergeCell ref="A20:H20"/>
    <mergeCell ref="A21:C21"/>
    <mergeCell ref="D21:E21"/>
    <mergeCell ref="F21:G21"/>
    <mergeCell ref="A22:C23"/>
    <mergeCell ref="D22:E22"/>
    <mergeCell ref="F22:G23"/>
    <mergeCell ref="H22:H23"/>
    <mergeCell ref="D23:E23"/>
    <mergeCell ref="A9:C10"/>
    <mergeCell ref="A31:B32"/>
    <mergeCell ref="D31:D32"/>
    <mergeCell ref="F31:F32"/>
    <mergeCell ref="G31:G32"/>
    <mergeCell ref="A33:G33"/>
    <mergeCell ref="A41:G41"/>
    <mergeCell ref="A34:H34"/>
    <mergeCell ref="A35:H35"/>
    <mergeCell ref="A36:B38"/>
    <mergeCell ref="C36:C38"/>
    <mergeCell ref="D36:D38"/>
    <mergeCell ref="E36:E38"/>
    <mergeCell ref="F36:F38"/>
    <mergeCell ref="G36:G38"/>
    <mergeCell ref="H36:H38"/>
    <mergeCell ref="H39:H40"/>
    <mergeCell ref="A39:B40"/>
    <mergeCell ref="D39:D40"/>
    <mergeCell ref="F39:F40"/>
    <mergeCell ref="G39:G40"/>
    <mergeCell ref="A6:G6"/>
    <mergeCell ref="A12:H12"/>
    <mergeCell ref="A14:H14"/>
    <mergeCell ref="A15:C15"/>
    <mergeCell ref="D15:E15"/>
    <mergeCell ref="F15:G15"/>
    <mergeCell ref="A7:H7"/>
    <mergeCell ref="A8:C8"/>
    <mergeCell ref="D8:E8"/>
    <mergeCell ref="H9:H10"/>
    <mergeCell ref="F8:G8"/>
    <mergeCell ref="D9:E9"/>
    <mergeCell ref="F9:G10"/>
    <mergeCell ref="A1:H1"/>
    <mergeCell ref="A2:H2"/>
    <mergeCell ref="A3:C3"/>
    <mergeCell ref="D3:E3"/>
    <mergeCell ref="F3:G3"/>
    <mergeCell ref="A4:C5"/>
    <mergeCell ref="D4:E4"/>
    <mergeCell ref="F4:G5"/>
    <mergeCell ref="H4:H5"/>
    <mergeCell ref="D5:E5"/>
  </mergeCells>
  <printOptions horizontalCentered="1"/>
  <pageMargins left="0.51181102362204722" right="0.51181102362204722" top="1.1023622047244095" bottom="0.31496062992125984" header="0.11811023622047245" footer="0.23622047244094491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7E467-E479-40BC-8064-DA70CFA982E0}">
  <sheetPr>
    <tabColor theme="1"/>
  </sheetPr>
  <dimension ref="A1:J42"/>
  <sheetViews>
    <sheetView view="pageBreakPreview" topLeftCell="A31" zoomScaleNormal="100" zoomScaleSheetLayoutView="100" workbookViewId="0">
      <selection activeCell="F8" sqref="F8"/>
    </sheetView>
  </sheetViews>
  <sheetFormatPr defaultColWidth="9.140625" defaultRowHeight="12.75" x14ac:dyDescent="0.2"/>
  <cols>
    <col min="1" max="1" width="15.5703125" style="154" customWidth="1"/>
    <col min="2" max="2" width="17.42578125" style="154" customWidth="1"/>
    <col min="3" max="3" width="20.7109375" style="154" customWidth="1"/>
    <col min="4" max="4" width="20.85546875" style="154" customWidth="1"/>
    <col min="5" max="5" width="18.140625" style="154" customWidth="1"/>
    <col min="6" max="6" width="14" style="154" customWidth="1"/>
    <col min="7" max="7" width="15.85546875" style="154" customWidth="1"/>
    <col min="8" max="8" width="22.5703125" style="154" customWidth="1"/>
    <col min="9" max="9" width="8.7109375" style="148" customWidth="1"/>
    <col min="10" max="10" width="11.7109375" style="154" customWidth="1"/>
    <col min="11" max="12" width="9.140625" style="154"/>
    <col min="13" max="13" width="11.85546875" style="154" customWidth="1"/>
    <col min="14" max="14" width="14.85546875" style="154" customWidth="1"/>
    <col min="15" max="16384" width="9.140625" style="154"/>
  </cols>
  <sheetData>
    <row r="1" spans="1:10" ht="15" x14ac:dyDescent="0.25">
      <c r="A1" s="202" t="s">
        <v>349</v>
      </c>
      <c r="B1" s="203"/>
      <c r="C1" s="203"/>
      <c r="D1" s="203"/>
      <c r="E1" s="203"/>
      <c r="F1" s="203"/>
      <c r="G1" s="203"/>
      <c r="H1" s="204"/>
    </row>
    <row r="2" spans="1:10" ht="20.25" customHeight="1" thickBot="1" x14ac:dyDescent="0.25">
      <c r="A2" s="205" t="s">
        <v>320</v>
      </c>
      <c r="B2" s="205"/>
      <c r="C2" s="205"/>
      <c r="D2" s="205"/>
      <c r="E2" s="205"/>
      <c r="F2" s="205"/>
      <c r="G2" s="205"/>
      <c r="H2" s="205"/>
    </row>
    <row r="3" spans="1:10" ht="44.25" customHeight="1" thickBot="1" x14ac:dyDescent="0.25">
      <c r="A3" s="206" t="s">
        <v>321</v>
      </c>
      <c r="B3" s="206"/>
      <c r="C3" s="206"/>
      <c r="D3" s="206" t="s">
        <v>322</v>
      </c>
      <c r="E3" s="206"/>
      <c r="F3" s="206" t="s">
        <v>323</v>
      </c>
      <c r="G3" s="206"/>
      <c r="H3" s="149" t="s">
        <v>324</v>
      </c>
    </row>
    <row r="4" spans="1:10" ht="15" customHeight="1" thickBot="1" x14ac:dyDescent="0.25">
      <c r="A4" s="195" t="s">
        <v>325</v>
      </c>
      <c r="B4" s="195"/>
      <c r="C4" s="195"/>
      <c r="D4" s="196" t="s">
        <v>326</v>
      </c>
      <c r="E4" s="196"/>
      <c r="F4" s="197">
        <f>'Auxiliar de Limpeza - PACARAIMA'!E212</f>
        <v>6529.7531035714983</v>
      </c>
      <c r="G4" s="197"/>
      <c r="H4" s="198">
        <f>(1/(D5))*(F4)</f>
        <v>8.1621913794643728</v>
      </c>
    </row>
    <row r="5" spans="1:10" ht="15.75" customHeight="1" thickBot="1" x14ac:dyDescent="0.25">
      <c r="A5" s="195"/>
      <c r="B5" s="195"/>
      <c r="C5" s="195"/>
      <c r="D5" s="200">
        <v>800</v>
      </c>
      <c r="E5" s="201"/>
      <c r="F5" s="197"/>
      <c r="G5" s="197"/>
      <c r="H5" s="199"/>
    </row>
    <row r="6" spans="1:10" ht="16.5" thickBot="1" x14ac:dyDescent="0.25">
      <c r="A6" s="195" t="s">
        <v>150</v>
      </c>
      <c r="B6" s="195"/>
      <c r="C6" s="195"/>
      <c r="D6" s="195"/>
      <c r="E6" s="195"/>
      <c r="F6" s="195"/>
      <c r="G6" s="195"/>
      <c r="H6" s="150">
        <f>SUM(H4:H5)</f>
        <v>8.1621913794643728</v>
      </c>
    </row>
    <row r="7" spans="1:10" s="148" customFormat="1" ht="16.5" thickBot="1" x14ac:dyDescent="0.25">
      <c r="A7" s="230"/>
      <c r="B7" s="231"/>
      <c r="C7" s="231"/>
      <c r="D7" s="231"/>
      <c r="E7" s="231"/>
      <c r="F7" s="231"/>
      <c r="G7" s="231"/>
      <c r="H7" s="232"/>
      <c r="J7" s="154"/>
    </row>
    <row r="8" spans="1:10" s="148" customFormat="1" ht="15" customHeight="1" thickBot="1" x14ac:dyDescent="0.25">
      <c r="A8" s="186"/>
      <c r="B8" s="187"/>
      <c r="C8" s="187"/>
      <c r="D8" s="187"/>
      <c r="E8" s="187"/>
      <c r="F8" s="187"/>
      <c r="G8" s="187"/>
      <c r="H8" s="189"/>
      <c r="J8" s="154"/>
    </row>
    <row r="9" spans="1:10" s="148" customFormat="1" ht="15" customHeight="1" thickBot="1" x14ac:dyDescent="0.25">
      <c r="A9" s="205" t="s">
        <v>331</v>
      </c>
      <c r="B9" s="205"/>
      <c r="C9" s="205"/>
      <c r="D9" s="205"/>
      <c r="E9" s="205"/>
      <c r="F9" s="205"/>
      <c r="G9" s="205"/>
      <c r="H9" s="205"/>
      <c r="J9" s="154"/>
    </row>
    <row r="10" spans="1:10" s="148" customFormat="1" ht="15" customHeight="1" thickBot="1" x14ac:dyDescent="0.25">
      <c r="A10" s="206" t="s">
        <v>321</v>
      </c>
      <c r="B10" s="206"/>
      <c r="C10" s="206"/>
      <c r="D10" s="206" t="s">
        <v>322</v>
      </c>
      <c r="E10" s="206"/>
      <c r="F10" s="206" t="s">
        <v>323</v>
      </c>
      <c r="G10" s="206"/>
      <c r="H10" s="149" t="s">
        <v>324</v>
      </c>
      <c r="J10" s="154"/>
    </row>
    <row r="11" spans="1:10" s="148" customFormat="1" ht="15.75" thickBot="1" x14ac:dyDescent="0.25">
      <c r="A11" s="195" t="s">
        <v>325</v>
      </c>
      <c r="B11" s="195"/>
      <c r="C11" s="195"/>
      <c r="D11" s="196" t="s">
        <v>326</v>
      </c>
      <c r="E11" s="196"/>
      <c r="F11" s="197">
        <f>F4</f>
        <v>6529.7531035714983</v>
      </c>
      <c r="G11" s="197"/>
      <c r="H11" s="198">
        <f>(1/(D12))*(F11)</f>
        <v>32.648765517857491</v>
      </c>
      <c r="J11" s="154"/>
    </row>
    <row r="12" spans="1:10" s="148" customFormat="1" ht="15.75" thickBot="1" x14ac:dyDescent="0.25">
      <c r="A12" s="195"/>
      <c r="B12" s="195"/>
      <c r="C12" s="195"/>
      <c r="D12" s="200">
        <v>200</v>
      </c>
      <c r="E12" s="201"/>
      <c r="F12" s="197"/>
      <c r="G12" s="197"/>
      <c r="H12" s="199"/>
      <c r="J12" s="154"/>
    </row>
    <row r="13" spans="1:10" s="148" customFormat="1" ht="16.5" thickBot="1" x14ac:dyDescent="0.25">
      <c r="A13" s="207" t="s">
        <v>150</v>
      </c>
      <c r="B13" s="207"/>
      <c r="C13" s="207"/>
      <c r="D13" s="207"/>
      <c r="E13" s="207"/>
      <c r="F13" s="207"/>
      <c r="G13" s="207"/>
      <c r="H13" s="150">
        <f>SUM(H11:H12)</f>
        <v>32.648765517857491</v>
      </c>
      <c r="J13" s="154"/>
    </row>
    <row r="14" spans="1:10" s="148" customFormat="1" ht="13.5" thickBot="1" x14ac:dyDescent="0.25">
      <c r="A14" s="151"/>
      <c r="B14" s="152"/>
      <c r="C14" s="152"/>
      <c r="D14" s="152"/>
      <c r="E14" s="152"/>
      <c r="F14" s="152"/>
      <c r="G14" s="152"/>
      <c r="H14" s="153"/>
      <c r="J14" s="154"/>
    </row>
    <row r="15" spans="1:10" s="148" customFormat="1" ht="15.75" thickBot="1" x14ac:dyDescent="0.25">
      <c r="A15" s="206" t="s">
        <v>335</v>
      </c>
      <c r="B15" s="206"/>
      <c r="C15" s="206"/>
      <c r="D15" s="206"/>
      <c r="E15" s="206"/>
      <c r="F15" s="206"/>
      <c r="G15" s="206"/>
      <c r="H15" s="206"/>
      <c r="J15" s="154"/>
    </row>
    <row r="16" spans="1:10" s="148" customFormat="1" ht="15.75" thickBot="1" x14ac:dyDescent="0.25">
      <c r="A16" s="206" t="s">
        <v>321</v>
      </c>
      <c r="B16" s="206"/>
      <c r="C16" s="206"/>
      <c r="D16" s="206" t="s">
        <v>322</v>
      </c>
      <c r="E16" s="206"/>
      <c r="F16" s="206" t="s">
        <v>323</v>
      </c>
      <c r="G16" s="206"/>
      <c r="H16" s="149" t="s">
        <v>324</v>
      </c>
      <c r="J16" s="154"/>
    </row>
    <row r="17" spans="1:10" s="148" customFormat="1" ht="15.75" thickBot="1" x14ac:dyDescent="0.25">
      <c r="A17" s="206" t="s">
        <v>325</v>
      </c>
      <c r="B17" s="206"/>
      <c r="C17" s="206"/>
      <c r="D17" s="196" t="s">
        <v>326</v>
      </c>
      <c r="E17" s="196"/>
      <c r="F17" s="197">
        <f>F4</f>
        <v>6529.7531035714983</v>
      </c>
      <c r="G17" s="197"/>
      <c r="H17" s="198">
        <f>(1/(D18))*(F17)</f>
        <v>3.6276406130952767</v>
      </c>
      <c r="J17" s="154"/>
    </row>
    <row r="18" spans="1:10" s="148" customFormat="1" ht="15.75" thickBot="1" x14ac:dyDescent="0.25">
      <c r="A18" s="206"/>
      <c r="B18" s="206"/>
      <c r="C18" s="206"/>
      <c r="D18" s="200">
        <v>1800</v>
      </c>
      <c r="E18" s="201"/>
      <c r="F18" s="197"/>
      <c r="G18" s="197"/>
      <c r="H18" s="199"/>
      <c r="J18" s="154"/>
    </row>
    <row r="19" spans="1:10" s="148" customFormat="1" ht="16.5" thickBot="1" x14ac:dyDescent="0.25">
      <c r="A19" s="206" t="s">
        <v>328</v>
      </c>
      <c r="B19" s="206"/>
      <c r="C19" s="206"/>
      <c r="D19" s="206"/>
      <c r="E19" s="206"/>
      <c r="F19" s="206"/>
      <c r="G19" s="206"/>
      <c r="H19" s="150">
        <f>SUM(H17:H18)</f>
        <v>3.6276406130952767</v>
      </c>
      <c r="J19" s="154"/>
    </row>
    <row r="20" spans="1:10" s="148" customFormat="1" ht="13.5" thickBot="1" x14ac:dyDescent="0.25">
      <c r="A20" s="151"/>
      <c r="B20" s="152"/>
      <c r="C20" s="152"/>
      <c r="D20" s="152"/>
      <c r="E20" s="152"/>
      <c r="F20" s="152"/>
      <c r="G20" s="152"/>
      <c r="H20" s="153"/>
      <c r="J20" s="154"/>
    </row>
    <row r="21" spans="1:10" s="148" customFormat="1" ht="15.75" thickBot="1" x14ac:dyDescent="0.25">
      <c r="A21" s="206" t="s">
        <v>350</v>
      </c>
      <c r="B21" s="206"/>
      <c r="C21" s="206"/>
      <c r="D21" s="206"/>
      <c r="E21" s="206"/>
      <c r="F21" s="206"/>
      <c r="G21" s="206"/>
      <c r="H21" s="206"/>
      <c r="J21" s="154"/>
    </row>
    <row r="22" spans="1:10" ht="15.75" thickBot="1" x14ac:dyDescent="0.25">
      <c r="A22" s="206" t="s">
        <v>321</v>
      </c>
      <c r="B22" s="206"/>
      <c r="C22" s="206"/>
      <c r="D22" s="206" t="s">
        <v>322</v>
      </c>
      <c r="E22" s="206"/>
      <c r="F22" s="206" t="s">
        <v>323</v>
      </c>
      <c r="G22" s="206"/>
      <c r="H22" s="149" t="s">
        <v>324</v>
      </c>
    </row>
    <row r="23" spans="1:10" ht="15.75" thickBot="1" x14ac:dyDescent="0.25">
      <c r="A23" s="206" t="s">
        <v>325</v>
      </c>
      <c r="B23" s="206"/>
      <c r="C23" s="206"/>
      <c r="D23" s="196" t="s">
        <v>326</v>
      </c>
      <c r="E23" s="196"/>
      <c r="F23" s="197">
        <f>F17</f>
        <v>6529.7531035714983</v>
      </c>
      <c r="G23" s="197"/>
      <c r="H23" s="198">
        <f>(1/(D24))*(F23)</f>
        <v>1.0882921839285831</v>
      </c>
    </row>
    <row r="24" spans="1:10" ht="15.75" thickBot="1" x14ac:dyDescent="0.25">
      <c r="A24" s="206"/>
      <c r="B24" s="206"/>
      <c r="C24" s="206"/>
      <c r="D24" s="200">
        <v>6000</v>
      </c>
      <c r="E24" s="201"/>
      <c r="F24" s="197"/>
      <c r="G24" s="197"/>
      <c r="H24" s="199"/>
    </row>
    <row r="25" spans="1:10" ht="16.5" thickBot="1" x14ac:dyDescent="0.25">
      <c r="A25" s="206" t="s">
        <v>328</v>
      </c>
      <c r="B25" s="206"/>
      <c r="C25" s="206"/>
      <c r="D25" s="206"/>
      <c r="E25" s="206"/>
      <c r="F25" s="206"/>
      <c r="G25" s="206"/>
      <c r="H25" s="150">
        <f>SUM(H23:H24)</f>
        <v>1.0882921839285831</v>
      </c>
    </row>
    <row r="26" spans="1:10" ht="13.5" thickBot="1" x14ac:dyDescent="0.25">
      <c r="A26" s="151"/>
      <c r="B26" s="152"/>
      <c r="C26" s="152"/>
      <c r="D26" s="152"/>
      <c r="E26" s="152"/>
      <c r="F26" s="152"/>
      <c r="G26" s="152"/>
      <c r="H26" s="153"/>
    </row>
    <row r="27" spans="1:10" ht="13.5" thickBot="1" x14ac:dyDescent="0.25">
      <c r="A27" s="151"/>
      <c r="B27" s="152"/>
      <c r="C27" s="152"/>
      <c r="D27" s="152"/>
      <c r="E27" s="152"/>
      <c r="F27" s="152"/>
      <c r="G27" s="152"/>
      <c r="H27" s="153"/>
    </row>
    <row r="28" spans="1:10" ht="20.25" customHeight="1" thickBot="1" x14ac:dyDescent="0.25">
      <c r="A28" s="206" t="s">
        <v>351</v>
      </c>
      <c r="B28" s="206"/>
      <c r="C28" s="206"/>
      <c r="D28" s="206"/>
      <c r="E28" s="206"/>
      <c r="F28" s="206"/>
      <c r="G28" s="206"/>
      <c r="H28" s="206"/>
    </row>
    <row r="29" spans="1:10" ht="31.5" customHeight="1" x14ac:dyDescent="0.2">
      <c r="A29" s="213" t="s">
        <v>321</v>
      </c>
      <c r="B29" s="214"/>
      <c r="C29" s="207" t="s">
        <v>337</v>
      </c>
      <c r="D29" s="219" t="s">
        <v>338</v>
      </c>
      <c r="E29" s="219" t="s">
        <v>339</v>
      </c>
      <c r="F29" s="207" t="s">
        <v>340</v>
      </c>
      <c r="G29" s="207" t="s">
        <v>341</v>
      </c>
      <c r="H29" s="207" t="s">
        <v>342</v>
      </c>
    </row>
    <row r="30" spans="1:10" ht="24.75" customHeight="1" x14ac:dyDescent="0.2">
      <c r="A30" s="215"/>
      <c r="B30" s="216"/>
      <c r="C30" s="219"/>
      <c r="D30" s="219"/>
      <c r="E30" s="219"/>
      <c r="F30" s="219"/>
      <c r="G30" s="219"/>
      <c r="H30" s="219"/>
    </row>
    <row r="31" spans="1:10" ht="25.5" customHeight="1" thickBot="1" x14ac:dyDescent="0.25">
      <c r="A31" s="217"/>
      <c r="B31" s="218"/>
      <c r="C31" s="220"/>
      <c r="D31" s="220"/>
      <c r="E31" s="220"/>
      <c r="F31" s="220"/>
      <c r="G31" s="220"/>
      <c r="H31" s="220"/>
    </row>
    <row r="32" spans="1:10" ht="15.75" customHeight="1" x14ac:dyDescent="0.2">
      <c r="A32" s="222" t="s">
        <v>325</v>
      </c>
      <c r="B32" s="223"/>
      <c r="C32" s="155" t="s">
        <v>343</v>
      </c>
      <c r="D32" s="226" t="s">
        <v>344</v>
      </c>
      <c r="E32" s="155" t="s">
        <v>345</v>
      </c>
      <c r="F32" s="228">
        <f>+(1/I32)*16*(1/188.76)</f>
        <v>2.8254573709119167E-4</v>
      </c>
      <c r="G32" s="198">
        <f>F23</f>
        <v>6529.7531035714983</v>
      </c>
      <c r="H32" s="198">
        <f>G32*F32</f>
        <v>1.8449539036721054</v>
      </c>
      <c r="I32" s="156">
        <v>300</v>
      </c>
      <c r="J32" s="157">
        <f>F32</f>
        <v>2.8254573709119167E-4</v>
      </c>
    </row>
    <row r="33" spans="1:10" ht="15.75" customHeight="1" thickBot="1" x14ac:dyDescent="0.25">
      <c r="A33" s="224"/>
      <c r="B33" s="225"/>
      <c r="C33" s="158" t="s">
        <v>346</v>
      </c>
      <c r="D33" s="227"/>
      <c r="E33" s="158">
        <v>188.76</v>
      </c>
      <c r="F33" s="229"/>
      <c r="G33" s="199"/>
      <c r="H33" s="199"/>
    </row>
    <row r="34" spans="1:10" ht="16.5" thickBot="1" x14ac:dyDescent="0.25">
      <c r="A34" s="206" t="s">
        <v>328</v>
      </c>
      <c r="B34" s="206"/>
      <c r="C34" s="206"/>
      <c r="D34" s="206"/>
      <c r="E34" s="206"/>
      <c r="F34" s="206"/>
      <c r="G34" s="206"/>
      <c r="H34" s="150">
        <f>SUM(H32:H33)</f>
        <v>1.8449539036721054</v>
      </c>
    </row>
    <row r="35" spans="1:10" ht="13.5" thickBot="1" x14ac:dyDescent="0.25">
      <c r="A35" s="210"/>
      <c r="B35" s="211"/>
      <c r="C35" s="211"/>
      <c r="D35" s="211"/>
      <c r="E35" s="211"/>
      <c r="F35" s="211"/>
      <c r="G35" s="211"/>
      <c r="H35" s="212"/>
    </row>
    <row r="36" spans="1:10" ht="15.75" thickBot="1" x14ac:dyDescent="0.25">
      <c r="A36" s="206" t="s">
        <v>352</v>
      </c>
      <c r="B36" s="206"/>
      <c r="C36" s="206"/>
      <c r="D36" s="206"/>
      <c r="E36" s="206"/>
      <c r="F36" s="206"/>
      <c r="G36" s="206"/>
      <c r="H36" s="206"/>
    </row>
    <row r="37" spans="1:10" x14ac:dyDescent="0.2">
      <c r="A37" s="213" t="s">
        <v>321</v>
      </c>
      <c r="B37" s="214"/>
      <c r="C37" s="207" t="s">
        <v>337</v>
      </c>
      <c r="D37" s="207" t="s">
        <v>338</v>
      </c>
      <c r="E37" s="207" t="s">
        <v>339</v>
      </c>
      <c r="F37" s="207" t="s">
        <v>340</v>
      </c>
      <c r="G37" s="207" t="s">
        <v>341</v>
      </c>
      <c r="H37" s="207" t="s">
        <v>342</v>
      </c>
    </row>
    <row r="38" spans="1:10" x14ac:dyDescent="0.2">
      <c r="A38" s="215"/>
      <c r="B38" s="216"/>
      <c r="C38" s="219"/>
      <c r="D38" s="219"/>
      <c r="E38" s="219"/>
      <c r="F38" s="219"/>
      <c r="G38" s="219"/>
      <c r="H38" s="219"/>
    </row>
    <row r="39" spans="1:10" ht="19.5" customHeight="1" thickBot="1" x14ac:dyDescent="0.25">
      <c r="A39" s="217"/>
      <c r="B39" s="218"/>
      <c r="C39" s="220"/>
      <c r="D39" s="220"/>
      <c r="E39" s="220"/>
      <c r="F39" s="220"/>
      <c r="G39" s="220"/>
      <c r="H39" s="220"/>
    </row>
    <row r="40" spans="1:10" ht="15.75" x14ac:dyDescent="0.2">
      <c r="A40" s="222" t="s">
        <v>325</v>
      </c>
      <c r="B40" s="223"/>
      <c r="C40" s="155" t="s">
        <v>343</v>
      </c>
      <c r="D40" s="226" t="s">
        <v>344</v>
      </c>
      <c r="E40" s="155" t="s">
        <v>345</v>
      </c>
      <c r="F40" s="228">
        <f>+(1/I40)*16*(1/188.76)</f>
        <v>2.8254573709119167E-4</v>
      </c>
      <c r="G40" s="198">
        <f>G32</f>
        <v>6529.7531035714983</v>
      </c>
      <c r="H40" s="198">
        <f>G40*F40</f>
        <v>1.8449539036721054</v>
      </c>
      <c r="I40" s="156">
        <v>300</v>
      </c>
      <c r="J40" s="157">
        <f>F40</f>
        <v>2.8254573709119167E-4</v>
      </c>
    </row>
    <row r="41" spans="1:10" ht="16.5" thickBot="1" x14ac:dyDescent="0.25">
      <c r="A41" s="224"/>
      <c r="B41" s="225"/>
      <c r="C41" s="158">
        <v>300</v>
      </c>
      <c r="D41" s="227"/>
      <c r="E41" s="158">
        <v>188.76</v>
      </c>
      <c r="F41" s="229"/>
      <c r="G41" s="199"/>
      <c r="H41" s="221"/>
    </row>
    <row r="42" spans="1:10" ht="16.5" thickBot="1" x14ac:dyDescent="0.25">
      <c r="A42" s="206" t="s">
        <v>328</v>
      </c>
      <c r="B42" s="206"/>
      <c r="C42" s="206"/>
      <c r="D42" s="206"/>
      <c r="E42" s="206"/>
      <c r="F42" s="206"/>
      <c r="G42" s="209"/>
      <c r="H42" s="159">
        <f>SUM(H40:H41)</f>
        <v>1.8449539036721054</v>
      </c>
    </row>
  </sheetData>
  <mergeCells count="71">
    <mergeCell ref="F10:G10"/>
    <mergeCell ref="A11:C12"/>
    <mergeCell ref="F11:G12"/>
    <mergeCell ref="D11:E11"/>
    <mergeCell ref="H11:H12"/>
    <mergeCell ref="D10:E10"/>
    <mergeCell ref="A42:G42"/>
    <mergeCell ref="A35:H35"/>
    <mergeCell ref="A36:H36"/>
    <mergeCell ref="A37:B39"/>
    <mergeCell ref="C37:C39"/>
    <mergeCell ref="D37:D39"/>
    <mergeCell ref="E37:E39"/>
    <mergeCell ref="F37:F39"/>
    <mergeCell ref="G37:G39"/>
    <mergeCell ref="H37:H39"/>
    <mergeCell ref="A40:B41"/>
    <mergeCell ref="D40:D41"/>
    <mergeCell ref="F40:F41"/>
    <mergeCell ref="G40:G41"/>
    <mergeCell ref="H40:H41"/>
    <mergeCell ref="A34:G34"/>
    <mergeCell ref="A25:G25"/>
    <mergeCell ref="A28:H28"/>
    <mergeCell ref="A29:B31"/>
    <mergeCell ref="C29:C31"/>
    <mergeCell ref="D29:D31"/>
    <mergeCell ref="E29:E31"/>
    <mergeCell ref="F29:F31"/>
    <mergeCell ref="G29:G31"/>
    <mergeCell ref="H29:H31"/>
    <mergeCell ref="A32:B33"/>
    <mergeCell ref="D32:D33"/>
    <mergeCell ref="F32:F33"/>
    <mergeCell ref="G32:G33"/>
    <mergeCell ref="H32:H33"/>
    <mergeCell ref="A21:H21"/>
    <mergeCell ref="A22:C22"/>
    <mergeCell ref="D22:E22"/>
    <mergeCell ref="F22:G22"/>
    <mergeCell ref="A23:C24"/>
    <mergeCell ref="D23:E23"/>
    <mergeCell ref="F23:G24"/>
    <mergeCell ref="H23:H24"/>
    <mergeCell ref="D24:E24"/>
    <mergeCell ref="A19:G19"/>
    <mergeCell ref="A6:G6"/>
    <mergeCell ref="A7:H7"/>
    <mergeCell ref="A15:H15"/>
    <mergeCell ref="A16:C16"/>
    <mergeCell ref="D16:E16"/>
    <mergeCell ref="F16:G16"/>
    <mergeCell ref="A17:C18"/>
    <mergeCell ref="D17:E17"/>
    <mergeCell ref="F17:G18"/>
    <mergeCell ref="H17:H18"/>
    <mergeCell ref="D18:E18"/>
    <mergeCell ref="D12:E12"/>
    <mergeCell ref="A13:G13"/>
    <mergeCell ref="A9:H9"/>
    <mergeCell ref="A10:C10"/>
    <mergeCell ref="A1:H1"/>
    <mergeCell ref="A2:H2"/>
    <mergeCell ref="A3:C3"/>
    <mergeCell ref="D3:E3"/>
    <mergeCell ref="F3:G3"/>
    <mergeCell ref="A4:C5"/>
    <mergeCell ref="D4:E4"/>
    <mergeCell ref="F4:G5"/>
    <mergeCell ref="H4:H5"/>
    <mergeCell ref="D5:E5"/>
  </mergeCells>
  <printOptions horizontalCentered="1"/>
  <pageMargins left="0.51181102362204722" right="0.51181102362204722" top="1.1023622047244095" bottom="0.31496062992125984" header="0.11811023622047245" footer="0.23622047244094491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50775-5B6D-41FB-A1B8-B9CC6F133BA2}">
  <sheetPr>
    <tabColor theme="1"/>
  </sheetPr>
  <dimension ref="A1:J71"/>
  <sheetViews>
    <sheetView view="pageBreakPreview" topLeftCell="A19" zoomScaleNormal="100" zoomScaleSheetLayoutView="100" workbookViewId="0">
      <selection activeCell="A63" sqref="A63:G63"/>
    </sheetView>
  </sheetViews>
  <sheetFormatPr defaultColWidth="9.140625" defaultRowHeight="12.75" x14ac:dyDescent="0.2"/>
  <cols>
    <col min="1" max="1" width="15.5703125" style="154" customWidth="1"/>
    <col min="2" max="2" width="17.42578125" style="154" customWidth="1"/>
    <col min="3" max="3" width="20.7109375" style="154" customWidth="1"/>
    <col min="4" max="4" width="20.85546875" style="154" customWidth="1"/>
    <col min="5" max="5" width="18.140625" style="154" customWidth="1"/>
    <col min="6" max="6" width="14" style="154" customWidth="1"/>
    <col min="7" max="7" width="15.85546875" style="154" customWidth="1"/>
    <col min="8" max="8" width="22.5703125" style="154" customWidth="1"/>
    <col min="9" max="9" width="8.7109375" style="148" customWidth="1"/>
    <col min="10" max="10" width="11.7109375" style="154" customWidth="1"/>
    <col min="11" max="12" width="9.140625" style="154"/>
    <col min="13" max="13" width="11.85546875" style="154" customWidth="1"/>
    <col min="14" max="14" width="14.85546875" style="154" customWidth="1"/>
    <col min="15" max="16384" width="9.140625" style="154"/>
  </cols>
  <sheetData>
    <row r="1" spans="1:8" ht="15" x14ac:dyDescent="0.25">
      <c r="A1" s="202" t="s">
        <v>319</v>
      </c>
      <c r="B1" s="203"/>
      <c r="C1" s="203"/>
      <c r="D1" s="203"/>
      <c r="E1" s="203"/>
      <c r="F1" s="203"/>
      <c r="G1" s="203"/>
      <c r="H1" s="204"/>
    </row>
    <row r="2" spans="1:8" ht="20.25" customHeight="1" thickBot="1" x14ac:dyDescent="0.25">
      <c r="A2" s="205" t="s">
        <v>320</v>
      </c>
      <c r="B2" s="205"/>
      <c r="C2" s="205"/>
      <c r="D2" s="205"/>
      <c r="E2" s="205"/>
      <c r="F2" s="205"/>
      <c r="G2" s="205"/>
      <c r="H2" s="205"/>
    </row>
    <row r="3" spans="1:8" ht="44.25" customHeight="1" thickBot="1" x14ac:dyDescent="0.25">
      <c r="A3" s="206" t="s">
        <v>321</v>
      </c>
      <c r="B3" s="206"/>
      <c r="C3" s="206"/>
      <c r="D3" s="206" t="s">
        <v>322</v>
      </c>
      <c r="E3" s="206"/>
      <c r="F3" s="206" t="s">
        <v>323</v>
      </c>
      <c r="G3" s="206"/>
      <c r="H3" s="149" t="s">
        <v>324</v>
      </c>
    </row>
    <row r="4" spans="1:8" ht="15" customHeight="1" thickBot="1" x14ac:dyDescent="0.25">
      <c r="A4" s="195" t="s">
        <v>325</v>
      </c>
      <c r="B4" s="195"/>
      <c r="C4" s="195"/>
      <c r="D4" s="196" t="s">
        <v>326</v>
      </c>
      <c r="E4" s="196"/>
      <c r="F4" s="197">
        <f>'Auxiliar de Limpeza - BOA VISTA'!E212</f>
        <v>4879.9749266106292</v>
      </c>
      <c r="G4" s="197"/>
      <c r="H4" s="198">
        <f>(1/(D5))*(F4)</f>
        <v>4.8799749266106289</v>
      </c>
    </row>
    <row r="5" spans="1:8" ht="15.75" customHeight="1" thickBot="1" x14ac:dyDescent="0.25">
      <c r="A5" s="195"/>
      <c r="B5" s="195"/>
      <c r="C5" s="195"/>
      <c r="D5" s="200">
        <v>1000</v>
      </c>
      <c r="E5" s="201"/>
      <c r="F5" s="197"/>
      <c r="G5" s="197"/>
      <c r="H5" s="199"/>
    </row>
    <row r="6" spans="1:8" ht="16.5" thickBot="1" x14ac:dyDescent="0.25">
      <c r="A6" s="195" t="s">
        <v>150</v>
      </c>
      <c r="B6" s="195"/>
      <c r="C6" s="195"/>
      <c r="D6" s="195"/>
      <c r="E6" s="195"/>
      <c r="F6" s="195"/>
      <c r="G6" s="195"/>
      <c r="H6" s="150">
        <f>SUM(H4:H5)</f>
        <v>4.8799749266106289</v>
      </c>
    </row>
    <row r="7" spans="1:8" ht="16.5" thickBot="1" x14ac:dyDescent="0.25">
      <c r="A7" s="230"/>
      <c r="B7" s="231"/>
      <c r="C7" s="231"/>
      <c r="D7" s="231"/>
      <c r="E7" s="231"/>
      <c r="F7" s="231"/>
      <c r="G7" s="231"/>
      <c r="H7" s="232"/>
    </row>
    <row r="8" spans="1:8" ht="15.75" thickBot="1" x14ac:dyDescent="0.25">
      <c r="A8" s="209"/>
      <c r="B8" s="233"/>
      <c r="C8" s="233"/>
      <c r="D8" s="233"/>
      <c r="E8" s="233"/>
      <c r="F8" s="233"/>
      <c r="G8" s="233"/>
      <c r="H8" s="234"/>
    </row>
    <row r="9" spans="1:8" ht="20.25" customHeight="1" thickBot="1" x14ac:dyDescent="0.25">
      <c r="A9" s="206" t="s">
        <v>327</v>
      </c>
      <c r="B9" s="206"/>
      <c r="C9" s="206"/>
      <c r="D9" s="206"/>
      <c r="E9" s="206"/>
      <c r="F9" s="206"/>
      <c r="G9" s="206"/>
      <c r="H9" s="206"/>
    </row>
    <row r="10" spans="1:8" ht="50.25" customHeight="1" thickBot="1" x14ac:dyDescent="0.25">
      <c r="A10" s="206" t="s">
        <v>321</v>
      </c>
      <c r="B10" s="206"/>
      <c r="C10" s="206"/>
      <c r="D10" s="206" t="s">
        <v>322</v>
      </c>
      <c r="E10" s="206"/>
      <c r="F10" s="206" t="s">
        <v>323</v>
      </c>
      <c r="G10" s="206"/>
      <c r="H10" s="149" t="s">
        <v>324</v>
      </c>
    </row>
    <row r="11" spans="1:8" ht="16.5" customHeight="1" thickBot="1" x14ac:dyDescent="0.25">
      <c r="A11" s="206" t="s">
        <v>325</v>
      </c>
      <c r="B11" s="206"/>
      <c r="C11" s="206"/>
      <c r="D11" s="196" t="s">
        <v>326</v>
      </c>
      <c r="E11" s="196"/>
      <c r="F11" s="197">
        <f>F4</f>
        <v>4879.9749266106292</v>
      </c>
      <c r="G11" s="197"/>
      <c r="H11" s="198">
        <f>(1/(D12))*(F11)</f>
        <v>12.512756222078536</v>
      </c>
    </row>
    <row r="12" spans="1:8" ht="15.75" customHeight="1" thickBot="1" x14ac:dyDescent="0.25">
      <c r="A12" s="206"/>
      <c r="B12" s="206"/>
      <c r="C12" s="206"/>
      <c r="D12" s="200">
        <v>390</v>
      </c>
      <c r="E12" s="201"/>
      <c r="F12" s="197"/>
      <c r="G12" s="197"/>
      <c r="H12" s="199"/>
    </row>
    <row r="13" spans="1:8" ht="16.5" thickBot="1" x14ac:dyDescent="0.25">
      <c r="A13" s="206" t="s">
        <v>328</v>
      </c>
      <c r="B13" s="206"/>
      <c r="C13" s="206"/>
      <c r="D13" s="206"/>
      <c r="E13" s="206"/>
      <c r="F13" s="206"/>
      <c r="G13" s="206"/>
      <c r="H13" s="150">
        <f>SUM(H11:H12)</f>
        <v>12.512756222078536</v>
      </c>
    </row>
    <row r="14" spans="1:8" ht="15.75" thickBot="1" x14ac:dyDescent="0.25">
      <c r="A14" s="209"/>
      <c r="B14" s="233"/>
      <c r="C14" s="233"/>
      <c r="D14" s="233"/>
      <c r="E14" s="233"/>
      <c r="F14" s="233"/>
      <c r="G14" s="233"/>
      <c r="H14" s="234"/>
    </row>
    <row r="15" spans="1:8" ht="15.75" thickBot="1" x14ac:dyDescent="0.25">
      <c r="A15" s="206" t="s">
        <v>329</v>
      </c>
      <c r="B15" s="206"/>
      <c r="C15" s="206"/>
      <c r="D15" s="206"/>
      <c r="E15" s="206"/>
      <c r="F15" s="206"/>
      <c r="G15" s="206"/>
      <c r="H15" s="206"/>
    </row>
    <row r="16" spans="1:8" ht="15.75" thickBot="1" x14ac:dyDescent="0.25">
      <c r="A16" s="206" t="s">
        <v>321</v>
      </c>
      <c r="B16" s="206"/>
      <c r="C16" s="206"/>
      <c r="D16" s="206" t="s">
        <v>322</v>
      </c>
      <c r="E16" s="206"/>
      <c r="F16" s="206" t="s">
        <v>323</v>
      </c>
      <c r="G16" s="206"/>
      <c r="H16" s="149" t="s">
        <v>324</v>
      </c>
    </row>
    <row r="17" spans="1:8" ht="15.75" thickBot="1" x14ac:dyDescent="0.25">
      <c r="A17" s="206" t="s">
        <v>325</v>
      </c>
      <c r="B17" s="206"/>
      <c r="C17" s="206"/>
      <c r="D17" s="196" t="s">
        <v>326</v>
      </c>
      <c r="E17" s="196"/>
      <c r="F17" s="197">
        <f>F4</f>
        <v>4879.9749266106292</v>
      </c>
      <c r="G17" s="197"/>
      <c r="H17" s="198">
        <f>(1/(D18))*(F17)</f>
        <v>2.2181704211866498</v>
      </c>
    </row>
    <row r="18" spans="1:8" ht="15.75" thickBot="1" x14ac:dyDescent="0.25">
      <c r="A18" s="206"/>
      <c r="B18" s="206"/>
      <c r="C18" s="206"/>
      <c r="D18" s="200">
        <f>'[2]QUADRO RESUMO - BOA VISTA'!D9</f>
        <v>2200</v>
      </c>
      <c r="E18" s="201"/>
      <c r="F18" s="197"/>
      <c r="G18" s="197"/>
      <c r="H18" s="199"/>
    </row>
    <row r="19" spans="1:8" ht="16.5" thickBot="1" x14ac:dyDescent="0.25">
      <c r="A19" s="206" t="s">
        <v>328</v>
      </c>
      <c r="B19" s="206"/>
      <c r="C19" s="206"/>
      <c r="D19" s="206"/>
      <c r="E19" s="206"/>
      <c r="F19" s="206"/>
      <c r="G19" s="206"/>
      <c r="H19" s="150">
        <f>SUM(H17:H18)</f>
        <v>2.2181704211866498</v>
      </c>
    </row>
    <row r="20" spans="1:8" ht="13.5" thickBot="1" x14ac:dyDescent="0.25">
      <c r="A20" s="151"/>
      <c r="B20" s="152"/>
      <c r="C20" s="152"/>
      <c r="D20" s="152"/>
      <c r="E20" s="152"/>
      <c r="F20" s="152"/>
      <c r="G20" s="152"/>
      <c r="H20" s="153"/>
    </row>
    <row r="21" spans="1:8" ht="15.75" thickBot="1" x14ac:dyDescent="0.25">
      <c r="A21" s="206" t="s">
        <v>330</v>
      </c>
      <c r="B21" s="206"/>
      <c r="C21" s="206"/>
      <c r="D21" s="206"/>
      <c r="E21" s="206"/>
      <c r="F21" s="206"/>
      <c r="G21" s="206"/>
      <c r="H21" s="206"/>
    </row>
    <row r="22" spans="1:8" ht="15.75" thickBot="1" x14ac:dyDescent="0.25">
      <c r="A22" s="206" t="s">
        <v>321</v>
      </c>
      <c r="B22" s="206"/>
      <c r="C22" s="206"/>
      <c r="D22" s="206" t="s">
        <v>322</v>
      </c>
      <c r="E22" s="206"/>
      <c r="F22" s="206" t="s">
        <v>323</v>
      </c>
      <c r="G22" s="206"/>
      <c r="H22" s="149" t="s">
        <v>324</v>
      </c>
    </row>
    <row r="23" spans="1:8" ht="15.75" thickBot="1" x14ac:dyDescent="0.25">
      <c r="A23" s="206" t="s">
        <v>325</v>
      </c>
      <c r="B23" s="206"/>
      <c r="C23" s="206"/>
      <c r="D23" s="196" t="s">
        <v>326</v>
      </c>
      <c r="E23" s="196"/>
      <c r="F23" s="197">
        <f>F4</f>
        <v>4879.9749266106292</v>
      </c>
      <c r="G23" s="197"/>
      <c r="H23" s="198">
        <f>(1/(D24))*(F23)</f>
        <v>3.2533166177404191</v>
      </c>
    </row>
    <row r="24" spans="1:8" ht="15.75" thickBot="1" x14ac:dyDescent="0.25">
      <c r="A24" s="206"/>
      <c r="B24" s="206"/>
      <c r="C24" s="206"/>
      <c r="D24" s="200">
        <v>1500</v>
      </c>
      <c r="E24" s="201"/>
      <c r="F24" s="197"/>
      <c r="G24" s="197"/>
      <c r="H24" s="199"/>
    </row>
    <row r="25" spans="1:8" ht="16.5" thickBot="1" x14ac:dyDescent="0.25">
      <c r="A25" s="206" t="s">
        <v>328</v>
      </c>
      <c r="B25" s="206"/>
      <c r="C25" s="206"/>
      <c r="D25" s="206"/>
      <c r="E25" s="206"/>
      <c r="F25" s="206"/>
      <c r="G25" s="206"/>
      <c r="H25" s="150">
        <f>SUM(H23:H24)</f>
        <v>3.2533166177404191</v>
      </c>
    </row>
    <row r="26" spans="1:8" ht="13.5" thickBot="1" x14ac:dyDescent="0.25">
      <c r="A26" s="151"/>
      <c r="B26" s="152"/>
      <c r="C26" s="152"/>
      <c r="D26" s="152"/>
      <c r="E26" s="152"/>
      <c r="F26" s="152"/>
      <c r="G26" s="152"/>
      <c r="H26" s="153"/>
    </row>
    <row r="27" spans="1:8" ht="15.75" thickBot="1" x14ac:dyDescent="0.25">
      <c r="A27" s="206" t="s">
        <v>331</v>
      </c>
      <c r="B27" s="206"/>
      <c r="C27" s="206"/>
      <c r="D27" s="206"/>
      <c r="E27" s="206"/>
      <c r="F27" s="206"/>
      <c r="G27" s="206"/>
      <c r="H27" s="206"/>
    </row>
    <row r="28" spans="1:8" ht="15.75" thickBot="1" x14ac:dyDescent="0.25">
      <c r="A28" s="206" t="s">
        <v>321</v>
      </c>
      <c r="B28" s="206"/>
      <c r="C28" s="206"/>
      <c r="D28" s="206" t="s">
        <v>322</v>
      </c>
      <c r="E28" s="206"/>
      <c r="F28" s="206" t="s">
        <v>323</v>
      </c>
      <c r="G28" s="206"/>
      <c r="H28" s="149" t="s">
        <v>324</v>
      </c>
    </row>
    <row r="29" spans="1:8" ht="15.75" thickBot="1" x14ac:dyDescent="0.25">
      <c r="A29" s="206" t="s">
        <v>325</v>
      </c>
      <c r="B29" s="206"/>
      <c r="C29" s="206"/>
      <c r="D29" s="196" t="s">
        <v>326</v>
      </c>
      <c r="E29" s="196"/>
      <c r="F29" s="197">
        <f>F4</f>
        <v>4879.9749266106292</v>
      </c>
      <c r="G29" s="197"/>
      <c r="H29" s="198">
        <f>(1/(D30))*(F29)</f>
        <v>19.519899706442516</v>
      </c>
    </row>
    <row r="30" spans="1:8" ht="15.75" thickBot="1" x14ac:dyDescent="0.25">
      <c r="A30" s="206"/>
      <c r="B30" s="206"/>
      <c r="C30" s="206"/>
      <c r="D30" s="200">
        <f>'[2]QUADRO RESUMO - BOA VISTA'!D11</f>
        <v>250</v>
      </c>
      <c r="E30" s="201"/>
      <c r="F30" s="197"/>
      <c r="G30" s="197"/>
      <c r="H30" s="199"/>
    </row>
    <row r="31" spans="1:8" ht="16.5" thickBot="1" x14ac:dyDescent="0.25">
      <c r="A31" s="206" t="s">
        <v>328</v>
      </c>
      <c r="B31" s="206"/>
      <c r="C31" s="206"/>
      <c r="D31" s="206"/>
      <c r="E31" s="206"/>
      <c r="F31" s="206"/>
      <c r="G31" s="206"/>
      <c r="H31" s="150">
        <f>SUM(H29:H30)</f>
        <v>19.519899706442516</v>
      </c>
    </row>
    <row r="32" spans="1:8" ht="13.5" thickBot="1" x14ac:dyDescent="0.25">
      <c r="A32" s="151"/>
      <c r="B32" s="152"/>
      <c r="C32" s="152"/>
      <c r="D32" s="152"/>
      <c r="E32" s="152"/>
      <c r="F32" s="152"/>
      <c r="G32" s="152"/>
      <c r="H32" s="153"/>
    </row>
    <row r="33" spans="1:8" ht="15.75" thickBot="1" x14ac:dyDescent="0.25">
      <c r="A33" s="206" t="s">
        <v>332</v>
      </c>
      <c r="B33" s="206"/>
      <c r="C33" s="206"/>
      <c r="D33" s="206"/>
      <c r="E33" s="206"/>
      <c r="F33" s="206"/>
      <c r="G33" s="206"/>
      <c r="H33" s="206"/>
    </row>
    <row r="34" spans="1:8" ht="15.75" thickBot="1" x14ac:dyDescent="0.25">
      <c r="A34" s="206" t="s">
        <v>321</v>
      </c>
      <c r="B34" s="206"/>
      <c r="C34" s="206"/>
      <c r="D34" s="206" t="s">
        <v>322</v>
      </c>
      <c r="E34" s="206"/>
      <c r="F34" s="206" t="s">
        <v>323</v>
      </c>
      <c r="G34" s="206"/>
      <c r="H34" s="149" t="s">
        <v>324</v>
      </c>
    </row>
    <row r="35" spans="1:8" ht="15.75" thickBot="1" x14ac:dyDescent="0.25">
      <c r="A35" s="206" t="s">
        <v>325</v>
      </c>
      <c r="B35" s="206"/>
      <c r="C35" s="206"/>
      <c r="D35" s="196" t="s">
        <v>326</v>
      </c>
      <c r="E35" s="196"/>
      <c r="F35" s="197">
        <f>F4</f>
        <v>4879.9749266106292</v>
      </c>
      <c r="G35" s="197"/>
      <c r="H35" s="198">
        <f>(1/(D36))*(F35)</f>
        <v>3.4856963761504494</v>
      </c>
    </row>
    <row r="36" spans="1:8" ht="15.75" thickBot="1" x14ac:dyDescent="0.25">
      <c r="A36" s="206"/>
      <c r="B36" s="206"/>
      <c r="C36" s="206"/>
      <c r="D36" s="200">
        <f>'[2]QUADRO RESUMO - BOA VISTA'!D12</f>
        <v>1400</v>
      </c>
      <c r="E36" s="201"/>
      <c r="F36" s="197"/>
      <c r="G36" s="197"/>
      <c r="H36" s="199"/>
    </row>
    <row r="37" spans="1:8" ht="16.5" thickBot="1" x14ac:dyDescent="0.25">
      <c r="A37" s="206" t="s">
        <v>328</v>
      </c>
      <c r="B37" s="206"/>
      <c r="C37" s="206"/>
      <c r="D37" s="206"/>
      <c r="E37" s="206"/>
      <c r="F37" s="206"/>
      <c r="G37" s="206"/>
      <c r="H37" s="150">
        <f>SUM(H35:H36)</f>
        <v>3.4856963761504494</v>
      </c>
    </row>
    <row r="38" spans="1:8" ht="13.5" thickBot="1" x14ac:dyDescent="0.25">
      <c r="A38" s="151"/>
      <c r="B38" s="152"/>
      <c r="C38" s="152"/>
      <c r="D38" s="152"/>
      <c r="E38" s="152"/>
      <c r="F38" s="152"/>
      <c r="G38" s="152"/>
      <c r="H38" s="153"/>
    </row>
    <row r="39" spans="1:8" ht="15.75" thickBot="1" x14ac:dyDescent="0.25">
      <c r="A39" s="206" t="s">
        <v>333</v>
      </c>
      <c r="B39" s="206"/>
      <c r="C39" s="206"/>
      <c r="D39" s="206"/>
      <c r="E39" s="206"/>
      <c r="F39" s="206"/>
      <c r="G39" s="206"/>
      <c r="H39" s="206"/>
    </row>
    <row r="40" spans="1:8" ht="15.75" thickBot="1" x14ac:dyDescent="0.25">
      <c r="A40" s="206" t="s">
        <v>321</v>
      </c>
      <c r="B40" s="206"/>
      <c r="C40" s="206"/>
      <c r="D40" s="206" t="s">
        <v>322</v>
      </c>
      <c r="E40" s="206"/>
      <c r="F40" s="206" t="s">
        <v>323</v>
      </c>
      <c r="G40" s="206"/>
      <c r="H40" s="149" t="s">
        <v>324</v>
      </c>
    </row>
    <row r="41" spans="1:8" ht="15.75" thickBot="1" x14ac:dyDescent="0.25">
      <c r="A41" s="206" t="s">
        <v>325</v>
      </c>
      <c r="B41" s="206"/>
      <c r="C41" s="206"/>
      <c r="D41" s="196" t="s">
        <v>326</v>
      </c>
      <c r="E41" s="196"/>
      <c r="F41" s="197">
        <f>F4</f>
        <v>4879.9749266106292</v>
      </c>
      <c r="G41" s="197"/>
      <c r="H41" s="198">
        <f>(1/(D42))*(F41)</f>
        <v>4.8799749266106289</v>
      </c>
    </row>
    <row r="42" spans="1:8" ht="15.75" thickBot="1" x14ac:dyDescent="0.25">
      <c r="A42" s="206"/>
      <c r="B42" s="206"/>
      <c r="C42" s="206"/>
      <c r="D42" s="200">
        <f>'[2]QUADRO RESUMO - BOA VISTA'!D13</f>
        <v>1000</v>
      </c>
      <c r="E42" s="201"/>
      <c r="F42" s="197"/>
      <c r="G42" s="197"/>
      <c r="H42" s="199"/>
    </row>
    <row r="43" spans="1:8" ht="16.5" thickBot="1" x14ac:dyDescent="0.25">
      <c r="A43" s="206" t="s">
        <v>328</v>
      </c>
      <c r="B43" s="206"/>
      <c r="C43" s="206"/>
      <c r="D43" s="206"/>
      <c r="E43" s="206"/>
      <c r="F43" s="206"/>
      <c r="G43" s="206"/>
      <c r="H43" s="150">
        <f>SUM(H41:H42)</f>
        <v>4.8799749266106289</v>
      </c>
    </row>
    <row r="44" spans="1:8" ht="13.5" thickBot="1" x14ac:dyDescent="0.25">
      <c r="A44" s="151"/>
      <c r="B44" s="152"/>
      <c r="C44" s="152"/>
      <c r="D44" s="152"/>
      <c r="E44" s="152"/>
      <c r="F44" s="152"/>
      <c r="G44" s="152"/>
      <c r="H44" s="153"/>
    </row>
    <row r="45" spans="1:8" ht="15.75" thickBot="1" x14ac:dyDescent="0.25">
      <c r="A45" s="206" t="s">
        <v>334</v>
      </c>
      <c r="B45" s="206"/>
      <c r="C45" s="206"/>
      <c r="D45" s="206"/>
      <c r="E45" s="206"/>
      <c r="F45" s="206"/>
      <c r="G45" s="206"/>
      <c r="H45" s="206"/>
    </row>
    <row r="46" spans="1:8" ht="15.75" thickBot="1" x14ac:dyDescent="0.25">
      <c r="A46" s="206" t="s">
        <v>321</v>
      </c>
      <c r="B46" s="206"/>
      <c r="C46" s="206"/>
      <c r="D46" s="206" t="s">
        <v>322</v>
      </c>
      <c r="E46" s="206"/>
      <c r="F46" s="206" t="s">
        <v>323</v>
      </c>
      <c r="G46" s="206"/>
      <c r="H46" s="149" t="s">
        <v>324</v>
      </c>
    </row>
    <row r="47" spans="1:8" ht="15.75" thickBot="1" x14ac:dyDescent="0.25">
      <c r="A47" s="206" t="s">
        <v>325</v>
      </c>
      <c r="B47" s="206"/>
      <c r="C47" s="206"/>
      <c r="D47" s="196" t="s">
        <v>326</v>
      </c>
      <c r="E47" s="196"/>
      <c r="F47" s="197">
        <f>F4</f>
        <v>4879.9749266106292</v>
      </c>
      <c r="G47" s="197"/>
      <c r="H47" s="198">
        <f>(1/(D48))*(F47)</f>
        <v>5.1368157122217148</v>
      </c>
    </row>
    <row r="48" spans="1:8" ht="15.75" thickBot="1" x14ac:dyDescent="0.25">
      <c r="A48" s="206"/>
      <c r="B48" s="206"/>
      <c r="C48" s="206"/>
      <c r="D48" s="200">
        <f>'[2]QUADRO RESUMO - BOA VISTA'!D14</f>
        <v>950</v>
      </c>
      <c r="E48" s="201"/>
      <c r="F48" s="197"/>
      <c r="G48" s="197"/>
      <c r="H48" s="199"/>
    </row>
    <row r="49" spans="1:10" ht="16.5" thickBot="1" x14ac:dyDescent="0.25">
      <c r="A49" s="206" t="s">
        <v>328</v>
      </c>
      <c r="B49" s="206"/>
      <c r="C49" s="206"/>
      <c r="D49" s="206"/>
      <c r="E49" s="206"/>
      <c r="F49" s="206"/>
      <c r="G49" s="206"/>
      <c r="H49" s="150">
        <f>SUM(H47:H48)</f>
        <v>5.1368157122217148</v>
      </c>
    </row>
    <row r="50" spans="1:10" ht="13.5" thickBot="1" x14ac:dyDescent="0.25">
      <c r="A50" s="151"/>
      <c r="B50" s="152"/>
      <c r="C50" s="152"/>
      <c r="D50" s="152"/>
      <c r="E50" s="152"/>
      <c r="F50" s="152"/>
      <c r="G50" s="152"/>
      <c r="H50" s="153"/>
    </row>
    <row r="51" spans="1:10" ht="15.75" thickBot="1" x14ac:dyDescent="0.25">
      <c r="A51" s="206" t="s">
        <v>335</v>
      </c>
      <c r="B51" s="206"/>
      <c r="C51" s="206"/>
      <c r="D51" s="206"/>
      <c r="E51" s="206"/>
      <c r="F51" s="206"/>
      <c r="G51" s="206"/>
      <c r="H51" s="206"/>
    </row>
    <row r="52" spans="1:10" ht="15.75" thickBot="1" x14ac:dyDescent="0.25">
      <c r="A52" s="206" t="s">
        <v>321</v>
      </c>
      <c r="B52" s="206"/>
      <c r="C52" s="206"/>
      <c r="D52" s="206" t="s">
        <v>322</v>
      </c>
      <c r="E52" s="206"/>
      <c r="F52" s="206" t="s">
        <v>323</v>
      </c>
      <c r="G52" s="206"/>
      <c r="H52" s="149" t="s">
        <v>324</v>
      </c>
    </row>
    <row r="53" spans="1:10" ht="15.75" thickBot="1" x14ac:dyDescent="0.25">
      <c r="A53" s="206" t="s">
        <v>325</v>
      </c>
      <c r="B53" s="206"/>
      <c r="C53" s="206"/>
      <c r="D53" s="196" t="s">
        <v>326</v>
      </c>
      <c r="E53" s="196"/>
      <c r="F53" s="197">
        <f>F4</f>
        <v>4879.9749266106292</v>
      </c>
      <c r="G53" s="197"/>
      <c r="H53" s="198">
        <f>(1/(D54))*(F53)</f>
        <v>2.7110971814503495</v>
      </c>
    </row>
    <row r="54" spans="1:10" ht="15.75" thickBot="1" x14ac:dyDescent="0.25">
      <c r="A54" s="206"/>
      <c r="B54" s="206"/>
      <c r="C54" s="206"/>
      <c r="D54" s="200">
        <f>'[2]QUADRO RESUMO - BOA VISTA'!D16</f>
        <v>1800</v>
      </c>
      <c r="E54" s="201"/>
      <c r="F54" s="197"/>
      <c r="G54" s="197"/>
      <c r="H54" s="199"/>
    </row>
    <row r="55" spans="1:10" ht="16.5" thickBot="1" x14ac:dyDescent="0.25">
      <c r="A55" s="206" t="s">
        <v>328</v>
      </c>
      <c r="B55" s="206"/>
      <c r="C55" s="206"/>
      <c r="D55" s="206"/>
      <c r="E55" s="206"/>
      <c r="F55" s="206"/>
      <c r="G55" s="206"/>
      <c r="H55" s="150">
        <f>SUM(H53:H54)</f>
        <v>2.7110971814503495</v>
      </c>
    </row>
    <row r="56" spans="1:10" ht="13.5" thickBot="1" x14ac:dyDescent="0.25">
      <c r="A56" s="151"/>
      <c r="B56" s="152"/>
      <c r="C56" s="152"/>
      <c r="D56" s="152"/>
      <c r="E56" s="152"/>
      <c r="F56" s="152"/>
      <c r="G56" s="152"/>
      <c r="H56" s="153"/>
    </row>
    <row r="57" spans="1:10" ht="20.25" customHeight="1" thickBot="1" x14ac:dyDescent="0.25">
      <c r="A57" s="206" t="s">
        <v>336</v>
      </c>
      <c r="B57" s="206"/>
      <c r="C57" s="206"/>
      <c r="D57" s="206"/>
      <c r="E57" s="206"/>
      <c r="F57" s="206"/>
      <c r="G57" s="206"/>
      <c r="H57" s="206"/>
    </row>
    <row r="58" spans="1:10" ht="31.5" customHeight="1" x14ac:dyDescent="0.2">
      <c r="A58" s="213" t="s">
        <v>321</v>
      </c>
      <c r="B58" s="214"/>
      <c r="C58" s="207" t="s">
        <v>337</v>
      </c>
      <c r="D58" s="219" t="s">
        <v>338</v>
      </c>
      <c r="E58" s="219" t="s">
        <v>339</v>
      </c>
      <c r="F58" s="207" t="s">
        <v>340</v>
      </c>
      <c r="G58" s="207" t="s">
        <v>341</v>
      </c>
      <c r="H58" s="207" t="s">
        <v>342</v>
      </c>
    </row>
    <row r="59" spans="1:10" ht="24.75" customHeight="1" x14ac:dyDescent="0.2">
      <c r="A59" s="215"/>
      <c r="B59" s="216"/>
      <c r="C59" s="219"/>
      <c r="D59" s="219"/>
      <c r="E59" s="219"/>
      <c r="F59" s="219"/>
      <c r="G59" s="219"/>
      <c r="H59" s="219"/>
    </row>
    <row r="60" spans="1:10" ht="25.5" customHeight="1" thickBot="1" x14ac:dyDescent="0.25">
      <c r="A60" s="217"/>
      <c r="B60" s="218"/>
      <c r="C60" s="220"/>
      <c r="D60" s="220"/>
      <c r="E60" s="220"/>
      <c r="F60" s="220"/>
      <c r="G60" s="220"/>
      <c r="H60" s="220"/>
    </row>
    <row r="61" spans="1:10" ht="15.75" customHeight="1" x14ac:dyDescent="0.2">
      <c r="A61" s="222" t="s">
        <v>325</v>
      </c>
      <c r="B61" s="223"/>
      <c r="C61" s="155" t="s">
        <v>343</v>
      </c>
      <c r="D61" s="226" t="s">
        <v>344</v>
      </c>
      <c r="E61" s="155" t="s">
        <v>345</v>
      </c>
      <c r="F61" s="228">
        <f>+(1/I61)*16*(1/188.76)</f>
        <v>2.8254573709119167E-4</v>
      </c>
      <c r="G61" s="198">
        <f>F4</f>
        <v>4879.9749266106292</v>
      </c>
      <c r="H61" s="198">
        <f>G61*F61</f>
        <v>1.3788161126257341</v>
      </c>
      <c r="I61" s="156">
        <v>300</v>
      </c>
      <c r="J61" s="157">
        <f>F61</f>
        <v>2.8254573709119167E-4</v>
      </c>
    </row>
    <row r="62" spans="1:10" ht="15.75" customHeight="1" thickBot="1" x14ac:dyDescent="0.25">
      <c r="A62" s="224"/>
      <c r="B62" s="225"/>
      <c r="C62" s="158" t="s">
        <v>346</v>
      </c>
      <c r="D62" s="227"/>
      <c r="E62" s="158">
        <v>188.76</v>
      </c>
      <c r="F62" s="229"/>
      <c r="G62" s="199"/>
      <c r="H62" s="199"/>
    </row>
    <row r="63" spans="1:10" ht="16.5" thickBot="1" x14ac:dyDescent="0.25">
      <c r="A63" s="206" t="s">
        <v>328</v>
      </c>
      <c r="B63" s="206"/>
      <c r="C63" s="206"/>
      <c r="D63" s="206"/>
      <c r="E63" s="206"/>
      <c r="F63" s="206"/>
      <c r="G63" s="206"/>
      <c r="H63" s="150">
        <f>SUM(H61:H62)</f>
        <v>1.3788161126257341</v>
      </c>
    </row>
    <row r="64" spans="1:10" ht="13.5" thickBot="1" x14ac:dyDescent="0.25">
      <c r="A64" s="210"/>
      <c r="B64" s="211"/>
      <c r="C64" s="211"/>
      <c r="D64" s="211"/>
      <c r="E64" s="211"/>
      <c r="F64" s="211"/>
      <c r="G64" s="211"/>
      <c r="H64" s="212"/>
    </row>
    <row r="65" spans="1:10" ht="15.75" thickBot="1" x14ac:dyDescent="0.25">
      <c r="A65" s="206" t="s">
        <v>347</v>
      </c>
      <c r="B65" s="206"/>
      <c r="C65" s="206"/>
      <c r="D65" s="206"/>
      <c r="E65" s="206"/>
      <c r="F65" s="206"/>
      <c r="G65" s="206"/>
      <c r="H65" s="206"/>
    </row>
    <row r="66" spans="1:10" x14ac:dyDescent="0.2">
      <c r="A66" s="213" t="s">
        <v>321</v>
      </c>
      <c r="B66" s="214"/>
      <c r="C66" s="207" t="s">
        <v>337</v>
      </c>
      <c r="D66" s="207" t="s">
        <v>348</v>
      </c>
      <c r="E66" s="207" t="s">
        <v>339</v>
      </c>
      <c r="F66" s="207" t="s">
        <v>340</v>
      </c>
      <c r="G66" s="207" t="s">
        <v>341</v>
      </c>
      <c r="H66" s="207" t="s">
        <v>342</v>
      </c>
    </row>
    <row r="67" spans="1:10" x14ac:dyDescent="0.2">
      <c r="A67" s="215"/>
      <c r="B67" s="216"/>
      <c r="C67" s="219"/>
      <c r="D67" s="219"/>
      <c r="E67" s="219"/>
      <c r="F67" s="219"/>
      <c r="G67" s="219"/>
      <c r="H67" s="219"/>
    </row>
    <row r="68" spans="1:10" ht="37.5" customHeight="1" thickBot="1" x14ac:dyDescent="0.25">
      <c r="A68" s="217"/>
      <c r="B68" s="218"/>
      <c r="C68" s="220"/>
      <c r="D68" s="220"/>
      <c r="E68" s="220"/>
      <c r="F68" s="220"/>
      <c r="G68" s="220"/>
      <c r="H68" s="220"/>
    </row>
    <row r="69" spans="1:10" ht="15.75" x14ac:dyDescent="0.2">
      <c r="A69" s="222" t="s">
        <v>325</v>
      </c>
      <c r="B69" s="223"/>
      <c r="C69" s="155" t="s">
        <v>343</v>
      </c>
      <c r="D69" s="226" t="s">
        <v>344</v>
      </c>
      <c r="E69" s="155" t="s">
        <v>345</v>
      </c>
      <c r="F69" s="228">
        <f>+(1/I69)*16*(1/1132.6)</f>
        <v>1.0866759939689484E-4</v>
      </c>
      <c r="G69" s="198">
        <f>G61</f>
        <v>4879.9749266106292</v>
      </c>
      <c r="H69" s="198">
        <f>G69*F69</f>
        <v>0.53029516039181512</v>
      </c>
      <c r="I69" s="156">
        <v>130</v>
      </c>
      <c r="J69" s="157">
        <f>F69</f>
        <v>1.0866759939689484E-4</v>
      </c>
    </row>
    <row r="70" spans="1:10" ht="16.5" thickBot="1" x14ac:dyDescent="0.25">
      <c r="A70" s="224"/>
      <c r="B70" s="225"/>
      <c r="C70" s="158">
        <v>130</v>
      </c>
      <c r="D70" s="227"/>
      <c r="E70" s="158">
        <v>1132.5999999999999</v>
      </c>
      <c r="F70" s="229"/>
      <c r="G70" s="199"/>
      <c r="H70" s="221"/>
    </row>
    <row r="71" spans="1:10" ht="16.5" thickBot="1" x14ac:dyDescent="0.25">
      <c r="A71" s="206" t="s">
        <v>328</v>
      </c>
      <c r="B71" s="206"/>
      <c r="C71" s="206"/>
      <c r="D71" s="206"/>
      <c r="E71" s="206"/>
      <c r="F71" s="206"/>
      <c r="G71" s="209"/>
      <c r="H71" s="159">
        <f>SUM(H69:H70)</f>
        <v>0.53029516039181512</v>
      </c>
    </row>
  </sheetData>
  <mergeCells count="123">
    <mergeCell ref="A69:B70"/>
    <mergeCell ref="D69:D70"/>
    <mergeCell ref="F69:F70"/>
    <mergeCell ref="G69:G70"/>
    <mergeCell ref="H69:H70"/>
    <mergeCell ref="A71:G71"/>
    <mergeCell ref="A64:H64"/>
    <mergeCell ref="A65:H65"/>
    <mergeCell ref="A66:B68"/>
    <mergeCell ref="C66:C68"/>
    <mergeCell ref="D66:D68"/>
    <mergeCell ref="E66:E68"/>
    <mergeCell ref="F66:F68"/>
    <mergeCell ref="G66:G68"/>
    <mergeCell ref="H66:H68"/>
    <mergeCell ref="A61:B62"/>
    <mergeCell ref="D61:D62"/>
    <mergeCell ref="F61:F62"/>
    <mergeCell ref="G61:G62"/>
    <mergeCell ref="H61:H62"/>
    <mergeCell ref="A63:G63"/>
    <mergeCell ref="A55:G55"/>
    <mergeCell ref="A57:H57"/>
    <mergeCell ref="A58:B60"/>
    <mergeCell ref="C58:C60"/>
    <mergeCell ref="D58:D60"/>
    <mergeCell ref="E58:E60"/>
    <mergeCell ref="F58:F60"/>
    <mergeCell ref="G58:G60"/>
    <mergeCell ref="H58:H60"/>
    <mergeCell ref="A49:G49"/>
    <mergeCell ref="A51:H51"/>
    <mergeCell ref="A52:C52"/>
    <mergeCell ref="D52:E52"/>
    <mergeCell ref="F52:G52"/>
    <mergeCell ref="A53:C54"/>
    <mergeCell ref="D53:E53"/>
    <mergeCell ref="F53:G54"/>
    <mergeCell ref="H53:H54"/>
    <mergeCell ref="D54:E54"/>
    <mergeCell ref="A43:G43"/>
    <mergeCell ref="A45:H45"/>
    <mergeCell ref="A46:C46"/>
    <mergeCell ref="D46:E46"/>
    <mergeCell ref="F46:G46"/>
    <mergeCell ref="A47:C48"/>
    <mergeCell ref="D47:E47"/>
    <mergeCell ref="F47:G48"/>
    <mergeCell ref="H47:H48"/>
    <mergeCell ref="D48:E48"/>
    <mergeCell ref="A37:G37"/>
    <mergeCell ref="A39:H39"/>
    <mergeCell ref="A40:C40"/>
    <mergeCell ref="D40:E40"/>
    <mergeCell ref="F40:G40"/>
    <mergeCell ref="A41:C42"/>
    <mergeCell ref="D41:E41"/>
    <mergeCell ref="F41:G42"/>
    <mergeCell ref="H41:H42"/>
    <mergeCell ref="D42:E42"/>
    <mergeCell ref="A31:G31"/>
    <mergeCell ref="A33:H33"/>
    <mergeCell ref="A34:C34"/>
    <mergeCell ref="D34:E34"/>
    <mergeCell ref="F34:G34"/>
    <mergeCell ref="A35:C36"/>
    <mergeCell ref="D35:E35"/>
    <mergeCell ref="F35:G36"/>
    <mergeCell ref="H35:H36"/>
    <mergeCell ref="D36:E36"/>
    <mergeCell ref="A25:G25"/>
    <mergeCell ref="A27:H27"/>
    <mergeCell ref="A28:C28"/>
    <mergeCell ref="D28:E28"/>
    <mergeCell ref="F28:G28"/>
    <mergeCell ref="A29:C30"/>
    <mergeCell ref="D29:E29"/>
    <mergeCell ref="F29:G30"/>
    <mergeCell ref="H29:H30"/>
    <mergeCell ref="D30:E30"/>
    <mergeCell ref="A19:G19"/>
    <mergeCell ref="A21:H21"/>
    <mergeCell ref="A22:C22"/>
    <mergeCell ref="D22:E22"/>
    <mergeCell ref="F22:G22"/>
    <mergeCell ref="A23:C24"/>
    <mergeCell ref="D23:E23"/>
    <mergeCell ref="F23:G24"/>
    <mergeCell ref="H23:H24"/>
    <mergeCell ref="D24:E24"/>
    <mergeCell ref="A14:H14"/>
    <mergeCell ref="A15:H15"/>
    <mergeCell ref="A16:C16"/>
    <mergeCell ref="D16:E16"/>
    <mergeCell ref="F16:G16"/>
    <mergeCell ref="A17:C18"/>
    <mergeCell ref="D17:E17"/>
    <mergeCell ref="F17:G18"/>
    <mergeCell ref="H17:H18"/>
    <mergeCell ref="D18:E18"/>
    <mergeCell ref="A11:C12"/>
    <mergeCell ref="D11:E11"/>
    <mergeCell ref="F11:G12"/>
    <mergeCell ref="H11:H12"/>
    <mergeCell ref="D12:E12"/>
    <mergeCell ref="A13:G13"/>
    <mergeCell ref="A6:G6"/>
    <mergeCell ref="A7:H7"/>
    <mergeCell ref="A8:H8"/>
    <mergeCell ref="A9:H9"/>
    <mergeCell ref="A10:C10"/>
    <mergeCell ref="D10:E10"/>
    <mergeCell ref="F10:G10"/>
    <mergeCell ref="A1:H1"/>
    <mergeCell ref="A2:H2"/>
    <mergeCell ref="A3:C3"/>
    <mergeCell ref="D3:E3"/>
    <mergeCell ref="F3:G3"/>
    <mergeCell ref="A4:C5"/>
    <mergeCell ref="D4:E4"/>
    <mergeCell ref="F4:G5"/>
    <mergeCell ref="H4:H5"/>
    <mergeCell ref="D5:E5"/>
  </mergeCells>
  <printOptions horizontalCentered="1"/>
  <pageMargins left="0.51181102362204722" right="0.51181102362204722" top="1.1023622047244095" bottom="0.31496062992125984" header="0.11811023622047245" footer="0.23622047244094491"/>
  <pageSetup paperSize="9" scale="5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F45A-CCA1-4581-A325-99966925BCE1}">
  <sheetPr>
    <pageSetUpPr fitToPage="1"/>
  </sheetPr>
  <dimension ref="A1:L215"/>
  <sheetViews>
    <sheetView tabSelected="1" topLeftCell="A186" zoomScaleNormal="100" workbookViewId="0">
      <selection activeCell="A198" sqref="A198:D198"/>
    </sheetView>
  </sheetViews>
  <sheetFormatPr defaultColWidth="8.7109375" defaultRowHeight="15" x14ac:dyDescent="0.3"/>
  <cols>
    <col min="1" max="1" width="8.7109375" style="59"/>
    <col min="2" max="2" width="74.42578125" style="59" customWidth="1"/>
    <col min="3" max="3" width="18" style="59" customWidth="1"/>
    <col min="4" max="4" width="14.28515625" style="59" customWidth="1"/>
    <col min="5" max="5" width="28.85546875" style="59" bestFit="1" customWidth="1"/>
    <col min="6" max="6" width="69.28515625" style="59" customWidth="1"/>
    <col min="7" max="7" width="12.85546875" style="59" customWidth="1"/>
    <col min="8" max="8" width="12.42578125" style="59" customWidth="1"/>
    <col min="9" max="9" width="13.28515625" style="59" customWidth="1"/>
    <col min="10" max="10" width="11.28515625" style="59" customWidth="1"/>
    <col min="11" max="11" width="11.7109375" style="59" customWidth="1"/>
    <col min="12" max="12" width="11.5703125" style="59" bestFit="1" customWidth="1"/>
    <col min="13" max="16384" width="8.7109375" style="59"/>
  </cols>
  <sheetData>
    <row r="1" spans="1:12" x14ac:dyDescent="0.3">
      <c r="A1" s="289" t="s">
        <v>294</v>
      </c>
      <c r="B1" s="289"/>
      <c r="C1" s="289"/>
      <c r="D1" s="289"/>
      <c r="F1" s="290"/>
      <c r="G1" s="290"/>
      <c r="H1" s="290"/>
      <c r="I1" s="290"/>
      <c r="J1" s="290"/>
      <c r="K1" s="109"/>
      <c r="L1" s="109"/>
    </row>
    <row r="2" spans="1:12" x14ac:dyDescent="0.3">
      <c r="A2" s="289" t="s">
        <v>293</v>
      </c>
      <c r="B2" s="289"/>
      <c r="C2" s="289"/>
      <c r="D2" s="289"/>
      <c r="F2" s="290"/>
      <c r="G2" s="290"/>
      <c r="H2" s="290"/>
      <c r="I2" s="290"/>
      <c r="J2" s="290"/>
      <c r="K2" s="109"/>
      <c r="L2" s="109"/>
    </row>
    <row r="3" spans="1:12" ht="3" customHeight="1" x14ac:dyDescent="0.3">
      <c r="A3" s="93"/>
      <c r="B3" s="93"/>
      <c r="C3" s="93"/>
      <c r="D3" s="93"/>
      <c r="F3" s="291"/>
      <c r="G3" s="291"/>
      <c r="H3" s="291"/>
      <c r="I3" s="291"/>
      <c r="J3" s="291"/>
      <c r="K3" s="109"/>
      <c r="L3" s="109"/>
    </row>
    <row r="4" spans="1:12" ht="36" customHeight="1" x14ac:dyDescent="0.3">
      <c r="A4" s="292" t="s">
        <v>297</v>
      </c>
      <c r="B4" s="292"/>
      <c r="C4" s="93"/>
      <c r="D4" s="93"/>
      <c r="F4" s="110" t="s">
        <v>298</v>
      </c>
      <c r="G4" s="110" t="s">
        <v>0</v>
      </c>
      <c r="H4" s="110" t="s">
        <v>299</v>
      </c>
      <c r="I4" s="110" t="s">
        <v>300</v>
      </c>
      <c r="J4" s="110" t="s">
        <v>301</v>
      </c>
      <c r="K4" s="110" t="s">
        <v>302</v>
      </c>
      <c r="L4" s="109"/>
    </row>
    <row r="5" spans="1:12" ht="32.25" customHeight="1" x14ac:dyDescent="0.3">
      <c r="A5" s="101" t="s">
        <v>292</v>
      </c>
      <c r="B5" s="93"/>
      <c r="C5" s="93"/>
      <c r="D5" s="93"/>
      <c r="F5" s="111" t="s">
        <v>309</v>
      </c>
      <c r="G5" s="112" t="s">
        <v>0</v>
      </c>
      <c r="H5" s="112">
        <v>4</v>
      </c>
      <c r="I5" s="113">
        <v>63.29</v>
      </c>
      <c r="J5" s="113">
        <f>H5*I5</f>
        <v>253.16</v>
      </c>
      <c r="K5" s="113">
        <f>J5/12</f>
        <v>21.096666666666668</v>
      </c>
      <c r="L5" s="114"/>
    </row>
    <row r="6" spans="1:12" ht="19.5" customHeight="1" x14ac:dyDescent="0.3">
      <c r="A6" s="293" t="s">
        <v>31</v>
      </c>
      <c r="B6" s="293"/>
      <c r="C6" s="293"/>
      <c r="D6" s="293"/>
      <c r="F6" s="111" t="s">
        <v>310</v>
      </c>
      <c r="G6" s="112" t="s">
        <v>0</v>
      </c>
      <c r="H6" s="112">
        <v>4</v>
      </c>
      <c r="I6" s="113">
        <v>56.6</v>
      </c>
      <c r="J6" s="113">
        <f t="shared" ref="J6:J10" si="0">H6*I6</f>
        <v>226.4</v>
      </c>
      <c r="K6" s="113">
        <f t="shared" ref="K6:K10" si="1">J6/12</f>
        <v>18.866666666666667</v>
      </c>
      <c r="L6" s="115"/>
    </row>
    <row r="7" spans="1:12" ht="14.45" customHeight="1" x14ac:dyDescent="0.3">
      <c r="A7" s="259" t="s">
        <v>31</v>
      </c>
      <c r="B7" s="285"/>
      <c r="C7" s="285"/>
      <c r="D7" s="285"/>
      <c r="F7" s="111" t="s">
        <v>311</v>
      </c>
      <c r="G7" s="112" t="s">
        <v>314</v>
      </c>
      <c r="H7" s="112">
        <v>6</v>
      </c>
      <c r="I7" s="113">
        <v>9.19</v>
      </c>
      <c r="J7" s="113">
        <f t="shared" si="0"/>
        <v>55.14</v>
      </c>
      <c r="K7" s="113">
        <f t="shared" si="1"/>
        <v>4.5949999999999998</v>
      </c>
      <c r="L7" s="116"/>
    </row>
    <row r="8" spans="1:12" ht="18.75" customHeight="1" x14ac:dyDescent="0.3">
      <c r="A8" s="285"/>
      <c r="B8" s="285"/>
      <c r="C8" s="285"/>
      <c r="D8" s="285"/>
      <c r="F8" s="111" t="s">
        <v>312</v>
      </c>
      <c r="G8" s="112" t="s">
        <v>314</v>
      </c>
      <c r="H8" s="112">
        <v>4</v>
      </c>
      <c r="I8" s="113"/>
      <c r="J8" s="113">
        <f t="shared" si="0"/>
        <v>0</v>
      </c>
      <c r="K8" s="113">
        <f t="shared" si="1"/>
        <v>0</v>
      </c>
      <c r="L8" s="116"/>
    </row>
    <row r="9" spans="1:12" ht="15.75" x14ac:dyDescent="0.3">
      <c r="A9" s="102"/>
      <c r="B9" s="102"/>
      <c r="C9" s="102"/>
      <c r="D9" s="102"/>
      <c r="F9" s="117" t="s">
        <v>313</v>
      </c>
      <c r="G9" s="112" t="s">
        <v>314</v>
      </c>
      <c r="H9" s="118">
        <v>4</v>
      </c>
      <c r="I9" s="144">
        <v>82.36</v>
      </c>
      <c r="J9" s="113">
        <f t="shared" si="0"/>
        <v>329.44</v>
      </c>
      <c r="K9" s="113">
        <f t="shared" si="1"/>
        <v>27.453333333333333</v>
      </c>
      <c r="L9" s="116"/>
    </row>
    <row r="10" spans="1:12" ht="15.75" x14ac:dyDescent="0.3">
      <c r="A10" s="258" t="s">
        <v>291</v>
      </c>
      <c r="B10" s="258"/>
      <c r="C10" s="258"/>
      <c r="D10" s="258"/>
      <c r="F10" s="119" t="s">
        <v>315</v>
      </c>
      <c r="G10" s="112" t="s">
        <v>0</v>
      </c>
      <c r="H10" s="120">
        <v>1</v>
      </c>
      <c r="I10" s="121">
        <v>10.96</v>
      </c>
      <c r="J10" s="113">
        <f t="shared" si="0"/>
        <v>10.96</v>
      </c>
      <c r="K10" s="113">
        <f t="shared" si="1"/>
        <v>0.91333333333333344</v>
      </c>
      <c r="L10" s="116"/>
    </row>
    <row r="11" spans="1:12" ht="15.75" x14ac:dyDescent="0.3">
      <c r="A11" s="122"/>
      <c r="B11" s="122"/>
      <c r="C11" s="122"/>
      <c r="D11" s="102"/>
      <c r="F11" s="119"/>
      <c r="G11" s="120" t="s">
        <v>31</v>
      </c>
      <c r="H11" s="120" t="s">
        <v>31</v>
      </c>
      <c r="I11" s="121"/>
      <c r="J11" s="113"/>
      <c r="K11" s="113"/>
      <c r="L11" s="116"/>
    </row>
    <row r="12" spans="1:12" ht="33" customHeight="1" x14ac:dyDescent="0.3">
      <c r="A12" s="99">
        <v>1</v>
      </c>
      <c r="B12" s="89" t="s">
        <v>290</v>
      </c>
      <c r="C12" s="286" t="s">
        <v>289</v>
      </c>
      <c r="D12" s="287"/>
      <c r="F12" s="123" t="s">
        <v>31</v>
      </c>
      <c r="G12" s="124" t="s">
        <v>31</v>
      </c>
      <c r="H12" s="124"/>
      <c r="I12" s="124"/>
      <c r="J12" s="147">
        <f>SUM(J5:J11)</f>
        <v>875.10000000000014</v>
      </c>
      <c r="K12" s="125">
        <f>SUM(K5:K11)</f>
        <v>72.924999999999997</v>
      </c>
      <c r="L12" s="116"/>
    </row>
    <row r="13" spans="1:12" ht="15.75" x14ac:dyDescent="0.3">
      <c r="A13" s="99">
        <v>2</v>
      </c>
      <c r="B13" s="89" t="s">
        <v>288</v>
      </c>
      <c r="C13" s="106"/>
      <c r="D13" s="106"/>
      <c r="F13" s="124"/>
      <c r="G13" s="124"/>
      <c r="H13" s="126"/>
      <c r="I13" s="126"/>
      <c r="J13" s="124"/>
      <c r="K13" s="124"/>
      <c r="L13" s="116"/>
    </row>
    <row r="14" spans="1:12" ht="15.75" x14ac:dyDescent="0.3">
      <c r="A14" s="99">
        <v>3</v>
      </c>
      <c r="B14" s="92" t="s">
        <v>287</v>
      </c>
      <c r="C14" s="107">
        <v>1240</v>
      </c>
      <c r="D14" s="108"/>
      <c r="F14" s="124"/>
      <c r="G14" s="124"/>
      <c r="H14" s="126"/>
      <c r="I14" s="126"/>
      <c r="J14" s="124"/>
      <c r="K14" s="124"/>
      <c r="L14" s="116"/>
    </row>
    <row r="15" spans="1:12" ht="29.25" customHeight="1" x14ac:dyDescent="0.3">
      <c r="A15" s="91">
        <v>4</v>
      </c>
      <c r="B15" s="90" t="s">
        <v>286</v>
      </c>
      <c r="C15" s="235" t="s">
        <v>303</v>
      </c>
      <c r="D15" s="236"/>
      <c r="F15" s="124"/>
      <c r="G15" s="124"/>
      <c r="H15" s="126"/>
      <c r="I15" s="126"/>
      <c r="J15" s="124"/>
      <c r="K15" s="127"/>
      <c r="L15" s="116"/>
    </row>
    <row r="16" spans="1:12" ht="15.75" x14ac:dyDescent="0.3">
      <c r="A16" s="99">
        <v>5</v>
      </c>
      <c r="B16" s="89" t="s">
        <v>285</v>
      </c>
      <c r="C16" s="288">
        <v>44562</v>
      </c>
      <c r="D16" s="288"/>
      <c r="F16" s="124"/>
      <c r="G16" s="124"/>
      <c r="H16" s="126"/>
      <c r="I16" s="126"/>
      <c r="J16" s="124"/>
      <c r="K16" s="124"/>
      <c r="L16" s="116"/>
    </row>
    <row r="17" spans="1:12" ht="15.75" x14ac:dyDescent="0.3">
      <c r="A17" s="99">
        <v>6</v>
      </c>
      <c r="B17" s="89" t="s">
        <v>284</v>
      </c>
      <c r="C17" s="288" t="s">
        <v>283</v>
      </c>
      <c r="D17" s="288"/>
      <c r="F17" s="124"/>
      <c r="G17" s="124"/>
      <c r="H17" s="126"/>
      <c r="I17" s="126"/>
      <c r="J17" s="124"/>
      <c r="K17" s="124"/>
      <c r="L17" s="116"/>
    </row>
    <row r="18" spans="1:12" ht="15.75" x14ac:dyDescent="0.3">
      <c r="A18" s="99">
        <v>7</v>
      </c>
      <c r="B18" s="89" t="s">
        <v>282</v>
      </c>
      <c r="C18" s="288" t="s">
        <v>281</v>
      </c>
      <c r="D18" s="288"/>
      <c r="F18" s="124"/>
      <c r="G18" s="124"/>
      <c r="H18" s="126"/>
      <c r="I18" s="126"/>
      <c r="J18" s="124"/>
      <c r="K18" s="124"/>
      <c r="L18" s="116"/>
    </row>
    <row r="19" spans="1:12" ht="15.75" x14ac:dyDescent="0.3">
      <c r="A19" s="99">
        <v>8</v>
      </c>
      <c r="B19" s="89" t="s">
        <v>280</v>
      </c>
      <c r="C19" s="294" t="s">
        <v>31</v>
      </c>
      <c r="D19" s="294"/>
      <c r="F19" s="124"/>
      <c r="G19" s="124"/>
      <c r="H19" s="126"/>
      <c r="I19" s="126"/>
      <c r="J19" s="124"/>
      <c r="K19" s="124"/>
      <c r="L19" s="116"/>
    </row>
    <row r="20" spans="1:12" ht="15.75" customHeight="1" x14ac:dyDescent="0.3">
      <c r="A20" s="254" t="s">
        <v>168</v>
      </c>
      <c r="B20" s="254"/>
      <c r="C20" s="254"/>
      <c r="D20" s="254"/>
      <c r="F20" s="128"/>
      <c r="G20" s="128"/>
      <c r="H20" s="128"/>
      <c r="I20" s="128"/>
      <c r="J20" s="128"/>
      <c r="K20" s="128"/>
      <c r="L20" s="129"/>
    </row>
    <row r="21" spans="1:12" x14ac:dyDescent="0.3">
      <c r="A21" s="272" t="s">
        <v>279</v>
      </c>
      <c r="B21" s="272"/>
      <c r="C21" s="272"/>
      <c r="D21" s="272"/>
      <c r="F21" s="130"/>
      <c r="G21" s="131"/>
      <c r="H21" s="132"/>
      <c r="I21" s="132"/>
      <c r="J21" s="131"/>
      <c r="K21" s="109"/>
      <c r="L21" s="109"/>
    </row>
    <row r="22" spans="1:12" x14ac:dyDescent="0.3">
      <c r="A22" s="247" t="s">
        <v>278</v>
      </c>
      <c r="B22" s="247"/>
      <c r="C22" s="247"/>
      <c r="D22" s="247"/>
      <c r="F22" s="130"/>
      <c r="G22" s="131"/>
      <c r="H22" s="132"/>
      <c r="I22" s="132"/>
      <c r="J22" s="131"/>
      <c r="K22" s="109"/>
      <c r="L22" s="109"/>
    </row>
    <row r="23" spans="1:12" x14ac:dyDescent="0.3">
      <c r="A23" s="284" t="s">
        <v>277</v>
      </c>
      <c r="B23" s="284"/>
      <c r="C23" s="284"/>
      <c r="D23" s="284"/>
      <c r="F23" s="130"/>
      <c r="G23" s="131"/>
      <c r="H23" s="132"/>
      <c r="I23" s="132"/>
      <c r="J23" s="131"/>
      <c r="K23" s="109"/>
      <c r="L23" s="109"/>
    </row>
    <row r="24" spans="1:12" ht="15.6" customHeight="1" x14ac:dyDescent="0.3">
      <c r="A24" s="246" t="s">
        <v>276</v>
      </c>
      <c r="B24" s="246"/>
      <c r="C24" s="246"/>
      <c r="D24" s="246"/>
      <c r="F24" s="109"/>
      <c r="G24" s="109"/>
      <c r="H24" s="109"/>
      <c r="I24" s="109"/>
      <c r="J24" s="109"/>
      <c r="K24" s="109"/>
      <c r="L24" s="109"/>
    </row>
    <row r="25" spans="1:12" ht="15.6" customHeight="1" x14ac:dyDescent="0.3">
      <c r="A25" s="246" t="s">
        <v>275</v>
      </c>
      <c r="B25" s="246"/>
      <c r="C25" s="246"/>
      <c r="D25" s="246"/>
      <c r="F25" s="274"/>
      <c r="G25" s="274"/>
      <c r="H25" s="274"/>
      <c r="I25" s="274"/>
      <c r="J25" s="274"/>
      <c r="K25" s="274"/>
      <c r="L25" s="274"/>
    </row>
    <row r="26" spans="1:12" x14ac:dyDescent="0.3">
      <c r="A26" s="61"/>
      <c r="B26" s="61"/>
      <c r="C26" s="61"/>
      <c r="D26" s="61"/>
      <c r="F26" s="133"/>
      <c r="G26" s="115"/>
      <c r="H26" s="133"/>
      <c r="I26" s="133"/>
      <c r="J26" s="133"/>
      <c r="K26" s="133"/>
      <c r="L26" s="115"/>
    </row>
    <row r="27" spans="1:12" ht="15.75" x14ac:dyDescent="0.3">
      <c r="A27" s="258" t="s">
        <v>145</v>
      </c>
      <c r="B27" s="258"/>
      <c r="C27" s="258"/>
      <c r="D27" s="258"/>
      <c r="F27" s="124"/>
      <c r="G27" s="134"/>
      <c r="H27" s="124"/>
      <c r="I27" s="124"/>
      <c r="J27" s="124"/>
      <c r="K27" s="135"/>
      <c r="L27" s="135"/>
    </row>
    <row r="28" spans="1:12" ht="15.75" x14ac:dyDescent="0.3">
      <c r="A28" s="61"/>
      <c r="B28" s="61"/>
      <c r="C28" s="61"/>
      <c r="D28" s="61"/>
      <c r="F28" s="124"/>
      <c r="G28" s="134"/>
      <c r="H28" s="124"/>
      <c r="I28" s="124"/>
      <c r="J28" s="124"/>
      <c r="K28" s="135"/>
      <c r="L28" s="135"/>
    </row>
    <row r="29" spans="1:12" ht="15.75" x14ac:dyDescent="0.3">
      <c r="A29" s="96">
        <v>1</v>
      </c>
      <c r="B29" s="96" t="s">
        <v>274</v>
      </c>
      <c r="C29" s="281" t="s">
        <v>147</v>
      </c>
      <c r="D29" s="281"/>
      <c r="F29" s="124"/>
      <c r="G29" s="134"/>
      <c r="H29" s="124"/>
      <c r="I29" s="124"/>
      <c r="J29" s="124"/>
      <c r="K29" s="135"/>
      <c r="L29" s="135"/>
    </row>
    <row r="30" spans="1:12" ht="15.75" x14ac:dyDescent="0.3">
      <c r="A30" s="97" t="s">
        <v>146</v>
      </c>
      <c r="B30" s="66" t="s">
        <v>273</v>
      </c>
      <c r="C30" s="282">
        <f>C14</f>
        <v>1240</v>
      </c>
      <c r="D30" s="283"/>
      <c r="F30" s="124"/>
      <c r="G30" s="134"/>
      <c r="H30" s="124"/>
      <c r="I30" s="124"/>
      <c r="J30" s="124"/>
      <c r="K30" s="135"/>
      <c r="L30" s="135"/>
    </row>
    <row r="31" spans="1:12" ht="15.75" x14ac:dyDescent="0.3">
      <c r="A31" s="97" t="s">
        <v>144</v>
      </c>
      <c r="B31" s="66" t="s">
        <v>272</v>
      </c>
      <c r="C31" s="276"/>
      <c r="D31" s="277"/>
      <c r="F31" s="128"/>
      <c r="G31" s="128"/>
      <c r="H31" s="128"/>
      <c r="I31" s="128"/>
      <c r="J31" s="128"/>
      <c r="K31" s="128"/>
      <c r="L31" s="135"/>
    </row>
    <row r="32" spans="1:12" x14ac:dyDescent="0.3">
      <c r="A32" s="97" t="s">
        <v>142</v>
      </c>
      <c r="B32" s="66" t="s">
        <v>271</v>
      </c>
      <c r="C32" s="276"/>
      <c r="D32" s="277"/>
      <c r="F32" s="109"/>
      <c r="G32" s="109"/>
      <c r="H32" s="109"/>
      <c r="I32" s="109"/>
      <c r="J32" s="109"/>
      <c r="K32" s="109"/>
      <c r="L32" s="109"/>
    </row>
    <row r="33" spans="1:12" x14ac:dyDescent="0.3">
      <c r="A33" s="97" t="s">
        <v>140</v>
      </c>
      <c r="B33" s="60" t="s">
        <v>270</v>
      </c>
      <c r="C33" s="278"/>
      <c r="D33" s="276"/>
      <c r="F33" s="274"/>
      <c r="G33" s="274"/>
      <c r="H33" s="274"/>
      <c r="I33" s="274"/>
      <c r="J33" s="274"/>
      <c r="K33" s="274"/>
      <c r="L33" s="274"/>
    </row>
    <row r="34" spans="1:12" x14ac:dyDescent="0.3">
      <c r="A34" s="97" t="s">
        <v>138</v>
      </c>
      <c r="B34" s="60" t="s">
        <v>269</v>
      </c>
      <c r="C34" s="278"/>
      <c r="D34" s="276"/>
      <c r="F34" s="136"/>
      <c r="G34" s="136"/>
      <c r="H34" s="136"/>
      <c r="I34" s="137"/>
      <c r="J34" s="137"/>
      <c r="K34" s="137"/>
      <c r="L34" s="137"/>
    </row>
    <row r="35" spans="1:12" x14ac:dyDescent="0.3">
      <c r="A35" s="97" t="s">
        <v>135</v>
      </c>
      <c r="B35" s="66" t="s">
        <v>193</v>
      </c>
      <c r="C35" s="279"/>
      <c r="D35" s="280"/>
      <c r="F35" s="138"/>
      <c r="G35" s="139"/>
      <c r="H35" s="138"/>
      <c r="I35" s="138"/>
      <c r="J35" s="138"/>
      <c r="K35" s="140"/>
      <c r="L35" s="140"/>
    </row>
    <row r="36" spans="1:12" ht="24.75" customHeight="1" x14ac:dyDescent="0.3">
      <c r="A36" s="255" t="s">
        <v>171</v>
      </c>
      <c r="B36" s="255"/>
      <c r="C36" s="275">
        <f>SUM(C30:C35)</f>
        <v>1240</v>
      </c>
      <c r="D36" s="275"/>
      <c r="F36" s="138"/>
      <c r="G36" s="139"/>
      <c r="H36" s="138"/>
      <c r="I36" s="138"/>
      <c r="J36" s="138"/>
      <c r="K36" s="140"/>
      <c r="L36" s="140"/>
    </row>
    <row r="37" spans="1:12" ht="15.75" customHeight="1" x14ac:dyDescent="0.3">
      <c r="A37" s="254" t="s">
        <v>168</v>
      </c>
      <c r="B37" s="254"/>
      <c r="C37" s="254"/>
      <c r="D37" s="254"/>
      <c r="F37" s="138"/>
      <c r="G37" s="139"/>
      <c r="H37" s="138"/>
      <c r="I37" s="138"/>
      <c r="J37" s="138"/>
      <c r="K37" s="140"/>
      <c r="L37" s="140"/>
    </row>
    <row r="38" spans="1:12" ht="15.75" customHeight="1" x14ac:dyDescent="0.3">
      <c r="A38" s="267" t="s">
        <v>268</v>
      </c>
      <c r="B38" s="267"/>
      <c r="C38" s="267"/>
      <c r="D38" s="267"/>
      <c r="F38" s="138"/>
      <c r="G38" s="139"/>
      <c r="H38" s="138"/>
      <c r="I38" s="138"/>
      <c r="J38" s="138"/>
      <c r="K38" s="140"/>
      <c r="L38" s="140"/>
    </row>
    <row r="39" spans="1:12" ht="15.6" customHeight="1" x14ac:dyDescent="0.3">
      <c r="A39" s="246" t="s">
        <v>267</v>
      </c>
      <c r="B39" s="246"/>
      <c r="C39" s="246"/>
      <c r="D39" s="246"/>
      <c r="F39" s="138"/>
      <c r="G39" s="139"/>
      <c r="H39" s="138"/>
      <c r="I39" s="138"/>
      <c r="J39" s="138"/>
      <c r="K39" s="140"/>
      <c r="L39" s="140"/>
    </row>
    <row r="40" spans="1:12" x14ac:dyDescent="0.3">
      <c r="A40" s="61"/>
      <c r="B40" s="61"/>
      <c r="C40" s="61"/>
      <c r="D40" s="61"/>
      <c r="F40" s="109"/>
      <c r="G40" s="109"/>
      <c r="H40" s="109"/>
      <c r="I40" s="109"/>
      <c r="J40" s="109"/>
      <c r="K40" s="141"/>
      <c r="L40" s="141"/>
    </row>
    <row r="41" spans="1:12" x14ac:dyDescent="0.3">
      <c r="A41" s="248" t="s">
        <v>143</v>
      </c>
      <c r="B41" s="248"/>
      <c r="C41" s="248"/>
      <c r="D41" s="248"/>
      <c r="F41" s="109"/>
      <c r="G41" s="109"/>
      <c r="H41" s="109"/>
      <c r="I41" s="109"/>
      <c r="J41" s="109"/>
      <c r="K41" s="109"/>
      <c r="L41" s="109"/>
    </row>
    <row r="42" spans="1:12" ht="15.75" customHeight="1" x14ac:dyDescent="0.3">
      <c r="A42" s="254" t="s">
        <v>168</v>
      </c>
      <c r="B42" s="254"/>
      <c r="C42" s="254"/>
      <c r="D42" s="254"/>
      <c r="F42" s="109"/>
      <c r="G42" s="109"/>
      <c r="H42" s="109"/>
      <c r="I42" s="109"/>
      <c r="J42" s="109"/>
      <c r="K42" s="109"/>
      <c r="L42" s="109"/>
    </row>
    <row r="43" spans="1:12" ht="15.75" customHeight="1" x14ac:dyDescent="0.3">
      <c r="A43" s="246" t="s">
        <v>266</v>
      </c>
      <c r="B43" s="246"/>
      <c r="C43" s="246"/>
      <c r="D43" s="246"/>
      <c r="F43" s="274"/>
      <c r="G43" s="274"/>
      <c r="H43" s="274"/>
      <c r="I43" s="274"/>
      <c r="J43" s="274"/>
      <c r="K43" s="274"/>
      <c r="L43" s="274"/>
    </row>
    <row r="44" spans="1:12" x14ac:dyDescent="0.3">
      <c r="A44" s="246"/>
      <c r="B44" s="246"/>
      <c r="C44" s="246"/>
      <c r="D44" s="246"/>
      <c r="F44" s="133"/>
      <c r="G44" s="115"/>
      <c r="H44" s="133"/>
      <c r="I44" s="133"/>
      <c r="J44" s="133"/>
      <c r="K44" s="133"/>
      <c r="L44" s="115"/>
    </row>
    <row r="45" spans="1:12" ht="24" customHeight="1" x14ac:dyDescent="0.3">
      <c r="A45" s="246" t="s">
        <v>265</v>
      </c>
      <c r="B45" s="246"/>
      <c r="C45" s="246"/>
      <c r="D45" s="246"/>
      <c r="F45" s="124"/>
      <c r="G45" s="134"/>
      <c r="H45" s="126"/>
      <c r="I45" s="128"/>
      <c r="J45" s="124"/>
      <c r="K45" s="116"/>
      <c r="L45" s="116"/>
    </row>
    <row r="46" spans="1:12" ht="47.25" customHeight="1" x14ac:dyDescent="0.3">
      <c r="A46" s="68"/>
      <c r="B46" s="61"/>
      <c r="C46" s="61"/>
      <c r="D46" s="61"/>
      <c r="F46" s="124"/>
      <c r="G46" s="134"/>
      <c r="H46" s="126"/>
      <c r="I46" s="128"/>
      <c r="J46" s="124"/>
      <c r="K46" s="116"/>
      <c r="L46" s="116"/>
    </row>
    <row r="47" spans="1:12" ht="15.75" x14ac:dyDescent="0.3">
      <c r="A47" s="258" t="s">
        <v>264</v>
      </c>
      <c r="B47" s="258"/>
      <c r="C47" s="258"/>
      <c r="D47" s="258"/>
      <c r="F47" s="124"/>
      <c r="G47" s="134"/>
      <c r="H47" s="126"/>
      <c r="I47" s="128"/>
      <c r="J47" s="124"/>
      <c r="K47" s="116"/>
      <c r="L47" s="116"/>
    </row>
    <row r="48" spans="1:12" ht="15.75" x14ac:dyDescent="0.3">
      <c r="A48" s="61"/>
      <c r="B48" s="61"/>
      <c r="C48" s="61"/>
      <c r="D48" s="61"/>
      <c r="F48" s="124"/>
      <c r="G48" s="134"/>
      <c r="H48" s="126"/>
      <c r="I48" s="128"/>
      <c r="J48" s="124"/>
      <c r="K48" s="116"/>
      <c r="L48" s="116"/>
    </row>
    <row r="49" spans="1:12" ht="15.75" x14ac:dyDescent="0.3">
      <c r="A49" s="96" t="s">
        <v>225</v>
      </c>
      <c r="B49" s="96" t="s">
        <v>224</v>
      </c>
      <c r="C49" s="96" t="s">
        <v>159</v>
      </c>
      <c r="D49" s="96" t="s">
        <v>147</v>
      </c>
      <c r="F49" s="124"/>
      <c r="G49" s="134"/>
      <c r="H49" s="126"/>
      <c r="I49" s="128"/>
      <c r="J49" s="124"/>
      <c r="K49" s="116"/>
      <c r="L49" s="116"/>
    </row>
    <row r="50" spans="1:12" ht="15.75" x14ac:dyDescent="0.3">
      <c r="A50" s="97" t="s">
        <v>146</v>
      </c>
      <c r="B50" s="60" t="s">
        <v>263</v>
      </c>
      <c r="C50" s="74">
        <f>1/12</f>
        <v>8.3333333333333329E-2</v>
      </c>
      <c r="D50" s="76">
        <f>C36*C50</f>
        <v>103.33333333333333</v>
      </c>
      <c r="F50" s="124"/>
      <c r="G50" s="134"/>
      <c r="H50" s="126"/>
      <c r="I50" s="128"/>
      <c r="J50" s="124"/>
      <c r="K50" s="116"/>
      <c r="L50" s="116"/>
    </row>
    <row r="51" spans="1:12" ht="15.75" x14ac:dyDescent="0.3">
      <c r="A51" s="97" t="s">
        <v>144</v>
      </c>
      <c r="B51" s="60" t="s">
        <v>262</v>
      </c>
      <c r="C51" s="88">
        <v>0.121</v>
      </c>
      <c r="D51" s="76">
        <f>C36*C51</f>
        <v>150.04</v>
      </c>
      <c r="F51" s="128"/>
      <c r="G51" s="128"/>
      <c r="H51" s="128"/>
      <c r="I51" s="128"/>
      <c r="J51" s="128"/>
      <c r="K51" s="128"/>
      <c r="L51" s="129"/>
    </row>
    <row r="52" spans="1:12" x14ac:dyDescent="0.3">
      <c r="A52" s="255" t="s">
        <v>150</v>
      </c>
      <c r="B52" s="255"/>
      <c r="C52" s="97"/>
      <c r="D52" s="72">
        <f>SUM(D50:D51)</f>
        <v>253.37333333333333</v>
      </c>
      <c r="F52" s="109"/>
      <c r="G52" s="109"/>
      <c r="H52" s="109"/>
      <c r="I52" s="109"/>
      <c r="J52" s="109"/>
      <c r="K52" s="109"/>
      <c r="L52" s="109"/>
    </row>
    <row r="53" spans="1:12" ht="15.75" customHeight="1" x14ac:dyDescent="0.3">
      <c r="A53" s="254" t="s">
        <v>168</v>
      </c>
      <c r="B53" s="254"/>
      <c r="C53" s="254"/>
      <c r="D53" s="254"/>
    </row>
    <row r="54" spans="1:12" ht="27" customHeight="1" x14ac:dyDescent="0.3">
      <c r="A54" s="267" t="s">
        <v>261</v>
      </c>
      <c r="B54" s="267"/>
      <c r="C54" s="267"/>
      <c r="D54" s="267"/>
    </row>
    <row r="55" spans="1:12" ht="32.1" customHeight="1" x14ac:dyDescent="0.3">
      <c r="A55" s="246" t="s">
        <v>260</v>
      </c>
      <c r="B55" s="246"/>
      <c r="C55" s="246"/>
      <c r="D55" s="246"/>
    </row>
    <row r="56" spans="1:12" x14ac:dyDescent="0.3">
      <c r="A56" s="61"/>
      <c r="B56" s="61"/>
      <c r="C56" s="61"/>
      <c r="D56" s="61"/>
    </row>
    <row r="57" spans="1:12" x14ac:dyDescent="0.3">
      <c r="A57" s="273" t="s">
        <v>259</v>
      </c>
      <c r="B57" s="273"/>
      <c r="C57" s="273"/>
      <c r="D57" s="273"/>
    </row>
    <row r="58" spans="1:12" x14ac:dyDescent="0.3">
      <c r="A58" s="142"/>
      <c r="B58" s="142"/>
      <c r="C58" s="142"/>
      <c r="D58" s="142"/>
    </row>
    <row r="59" spans="1:12" x14ac:dyDescent="0.3">
      <c r="A59" s="249" t="s">
        <v>258</v>
      </c>
      <c r="B59" s="249"/>
      <c r="C59" s="64">
        <f>C36+D52</f>
        <v>1493.3733333333334</v>
      </c>
      <c r="D59" s="61"/>
    </row>
    <row r="60" spans="1:12" x14ac:dyDescent="0.3">
      <c r="A60" s="96" t="s">
        <v>223</v>
      </c>
      <c r="B60" s="96" t="s">
        <v>222</v>
      </c>
      <c r="C60" s="96" t="s">
        <v>159</v>
      </c>
      <c r="D60" s="96" t="s">
        <v>147</v>
      </c>
    </row>
    <row r="61" spans="1:12" x14ac:dyDescent="0.3">
      <c r="A61" s="97" t="s">
        <v>146</v>
      </c>
      <c r="B61" s="60" t="s">
        <v>257</v>
      </c>
      <c r="C61" s="87">
        <v>0.2</v>
      </c>
      <c r="D61" s="83">
        <f>$C$59*C61</f>
        <v>298.67466666666672</v>
      </c>
    </row>
    <row r="62" spans="1:12" x14ac:dyDescent="0.3">
      <c r="A62" s="97" t="s">
        <v>144</v>
      </c>
      <c r="B62" s="60" t="s">
        <v>256</v>
      </c>
      <c r="C62" s="84">
        <v>2.5000000000000001E-2</v>
      </c>
      <c r="D62" s="83">
        <f t="shared" ref="D62:D68" si="2">$C$59*C62</f>
        <v>37.33433333333334</v>
      </c>
    </row>
    <row r="63" spans="1:12" x14ac:dyDescent="0.3">
      <c r="A63" s="97" t="s">
        <v>142</v>
      </c>
      <c r="B63" s="86" t="s">
        <v>255</v>
      </c>
      <c r="C63" s="85">
        <v>0.03</v>
      </c>
      <c r="D63" s="83">
        <f>$C$59*C63</f>
        <v>44.801200000000001</v>
      </c>
    </row>
    <row r="64" spans="1:12" x14ac:dyDescent="0.3">
      <c r="A64" s="97" t="s">
        <v>140</v>
      </c>
      <c r="B64" s="60" t="s">
        <v>254</v>
      </c>
      <c r="C64" s="84">
        <v>1.4999999999999999E-2</v>
      </c>
      <c r="D64" s="83">
        <f t="shared" si="2"/>
        <v>22.400600000000001</v>
      </c>
    </row>
    <row r="65" spans="1:4" x14ac:dyDescent="0.3">
      <c r="A65" s="97" t="s">
        <v>138</v>
      </c>
      <c r="B65" s="60" t="s">
        <v>253</v>
      </c>
      <c r="C65" s="84">
        <v>0.01</v>
      </c>
      <c r="D65" s="83">
        <f t="shared" si="2"/>
        <v>14.933733333333334</v>
      </c>
    </row>
    <row r="66" spans="1:4" x14ac:dyDescent="0.3">
      <c r="A66" s="97" t="s">
        <v>135</v>
      </c>
      <c r="B66" s="60" t="s">
        <v>252</v>
      </c>
      <c r="C66" s="84">
        <v>6.0000000000000001E-3</v>
      </c>
      <c r="D66" s="83">
        <f t="shared" si="2"/>
        <v>8.9602400000000006</v>
      </c>
    </row>
    <row r="67" spans="1:4" x14ac:dyDescent="0.3">
      <c r="A67" s="97" t="s">
        <v>194</v>
      </c>
      <c r="B67" s="60" t="s">
        <v>251</v>
      </c>
      <c r="C67" s="84">
        <v>2E-3</v>
      </c>
      <c r="D67" s="83">
        <f t="shared" si="2"/>
        <v>2.9867466666666669</v>
      </c>
    </row>
    <row r="68" spans="1:4" x14ac:dyDescent="0.3">
      <c r="A68" s="97" t="s">
        <v>250</v>
      </c>
      <c r="B68" s="60" t="s">
        <v>249</v>
      </c>
      <c r="C68" s="84">
        <v>0.08</v>
      </c>
      <c r="D68" s="83">
        <f t="shared" si="2"/>
        <v>119.46986666666668</v>
      </c>
    </row>
    <row r="69" spans="1:4" x14ac:dyDescent="0.3">
      <c r="A69" s="255" t="s">
        <v>169</v>
      </c>
      <c r="B69" s="255"/>
      <c r="C69" s="82">
        <f>SUM(C61:C68)</f>
        <v>0.36800000000000005</v>
      </c>
      <c r="D69" s="72">
        <f>SUM(D61:D68)</f>
        <v>549.56138666666675</v>
      </c>
    </row>
    <row r="70" spans="1:4" ht="15.75" customHeight="1" x14ac:dyDescent="0.3">
      <c r="A70" s="254" t="s">
        <v>168</v>
      </c>
      <c r="B70" s="254"/>
      <c r="C70" s="254"/>
      <c r="D70" s="254"/>
    </row>
    <row r="71" spans="1:4" x14ac:dyDescent="0.3">
      <c r="A71" s="272" t="s">
        <v>248</v>
      </c>
      <c r="B71" s="272"/>
      <c r="C71" s="272"/>
      <c r="D71" s="272"/>
    </row>
    <row r="72" spans="1:4" ht="14.45" customHeight="1" x14ac:dyDescent="0.3">
      <c r="A72" s="246" t="s">
        <v>247</v>
      </c>
      <c r="B72" s="246"/>
      <c r="C72" s="246"/>
      <c r="D72" s="246"/>
    </row>
    <row r="73" spans="1:4" x14ac:dyDescent="0.3">
      <c r="A73" s="246"/>
      <c r="B73" s="246"/>
      <c r="C73" s="246"/>
      <c r="D73" s="246"/>
    </row>
    <row r="74" spans="1:4" ht="14.45" customHeight="1" x14ac:dyDescent="0.3">
      <c r="A74" s="246" t="s">
        <v>246</v>
      </c>
      <c r="B74" s="246"/>
      <c r="C74" s="246"/>
      <c r="D74" s="246"/>
    </row>
    <row r="75" spans="1:4" ht="14.45" customHeight="1" x14ac:dyDescent="0.3">
      <c r="A75" s="246"/>
      <c r="B75" s="246"/>
      <c r="C75" s="246"/>
      <c r="D75" s="246"/>
    </row>
    <row r="76" spans="1:4" ht="14.45" customHeight="1" x14ac:dyDescent="0.3">
      <c r="A76" s="246" t="s">
        <v>245</v>
      </c>
      <c r="B76" s="246"/>
      <c r="C76" s="246"/>
      <c r="D76" s="246"/>
    </row>
    <row r="77" spans="1:4" ht="15.75" customHeight="1" x14ac:dyDescent="0.3">
      <c r="A77" s="259" t="s">
        <v>244</v>
      </c>
      <c r="B77" s="259"/>
      <c r="C77" s="259"/>
      <c r="D77" s="259"/>
    </row>
    <row r="78" spans="1:4" x14ac:dyDescent="0.3">
      <c r="A78" s="259"/>
      <c r="B78" s="259"/>
      <c r="C78" s="259"/>
      <c r="D78" s="259"/>
    </row>
    <row r="79" spans="1:4" x14ac:dyDescent="0.3">
      <c r="A79" s="247" t="s">
        <v>243</v>
      </c>
      <c r="B79" s="247"/>
      <c r="C79" s="247"/>
      <c r="D79" s="247"/>
    </row>
    <row r="80" spans="1:4" x14ac:dyDescent="0.3">
      <c r="A80" s="247" t="s">
        <v>242</v>
      </c>
      <c r="B80" s="247"/>
      <c r="C80" s="247"/>
      <c r="D80" s="247"/>
    </row>
    <row r="81" spans="1:4" ht="30.95" customHeight="1" x14ac:dyDescent="0.3">
      <c r="A81" s="271" t="s">
        <v>241</v>
      </c>
      <c r="B81" s="271"/>
      <c r="C81" s="271"/>
      <c r="D81" s="271"/>
    </row>
    <row r="82" spans="1:4" x14ac:dyDescent="0.3">
      <c r="A82" s="95"/>
      <c r="B82" s="95"/>
      <c r="C82" s="95"/>
      <c r="D82" s="95"/>
    </row>
    <row r="83" spans="1:4" x14ac:dyDescent="0.3">
      <c r="A83" s="258" t="s">
        <v>240</v>
      </c>
      <c r="B83" s="258"/>
      <c r="C83" s="258"/>
      <c r="D83" s="258"/>
    </row>
    <row r="84" spans="1:4" x14ac:dyDescent="0.3">
      <c r="A84" s="61"/>
      <c r="B84" s="61"/>
      <c r="C84" s="61"/>
      <c r="D84" s="61"/>
    </row>
    <row r="85" spans="1:4" x14ac:dyDescent="0.3">
      <c r="A85" s="96" t="s">
        <v>221</v>
      </c>
      <c r="B85" s="96" t="s">
        <v>220</v>
      </c>
      <c r="C85" s="96" t="s">
        <v>239</v>
      </c>
      <c r="D85" s="96" t="s">
        <v>147</v>
      </c>
    </row>
    <row r="86" spans="1:4" x14ac:dyDescent="0.3">
      <c r="A86" s="97" t="s">
        <v>146</v>
      </c>
      <c r="B86" s="80" t="s">
        <v>238</v>
      </c>
      <c r="C86" s="143">
        <v>0</v>
      </c>
      <c r="D86" s="104">
        <v>0</v>
      </c>
    </row>
    <row r="87" spans="1:4" x14ac:dyDescent="0.3">
      <c r="A87" s="67" t="s">
        <v>144</v>
      </c>
      <c r="B87" s="80" t="s">
        <v>237</v>
      </c>
      <c r="C87" s="103"/>
      <c r="D87" s="81"/>
    </row>
    <row r="88" spans="1:4" x14ac:dyDescent="0.3">
      <c r="A88" s="67" t="s">
        <v>142</v>
      </c>
      <c r="B88" s="80" t="s">
        <v>236</v>
      </c>
      <c r="C88" s="100"/>
      <c r="D88" s="103"/>
    </row>
    <row r="89" spans="1:4" x14ac:dyDescent="0.3">
      <c r="A89" s="67" t="s">
        <v>235</v>
      </c>
      <c r="B89" s="80" t="s">
        <v>234</v>
      </c>
      <c r="C89" s="100">
        <v>19.5</v>
      </c>
      <c r="D89" s="103">
        <f>C89*22-(0.25)</f>
        <v>428.75</v>
      </c>
    </row>
    <row r="90" spans="1:4" x14ac:dyDescent="0.3">
      <c r="A90" s="67" t="s">
        <v>233</v>
      </c>
      <c r="B90" s="80" t="s">
        <v>232</v>
      </c>
      <c r="C90" s="100"/>
      <c r="D90" s="103"/>
    </row>
    <row r="91" spans="1:4" x14ac:dyDescent="0.3">
      <c r="A91" s="255" t="s">
        <v>171</v>
      </c>
      <c r="B91" s="255"/>
      <c r="C91" s="255"/>
      <c r="D91" s="94">
        <f>SUM(D86:D90)</f>
        <v>428.75</v>
      </c>
    </row>
    <row r="92" spans="1:4" ht="15.75" customHeight="1" x14ac:dyDescent="0.3">
      <c r="A92" s="254" t="s">
        <v>168</v>
      </c>
      <c r="B92" s="254"/>
      <c r="C92" s="254"/>
      <c r="D92" s="254"/>
    </row>
    <row r="93" spans="1:4" ht="15.75" customHeight="1" x14ac:dyDescent="0.3">
      <c r="A93" s="267" t="s">
        <v>231</v>
      </c>
      <c r="B93" s="267"/>
      <c r="C93" s="267"/>
      <c r="D93" s="267"/>
    </row>
    <row r="94" spans="1:4" ht="30.6" customHeight="1" x14ac:dyDescent="0.3">
      <c r="A94" s="246" t="s">
        <v>230</v>
      </c>
      <c r="B94" s="246"/>
      <c r="C94" s="246"/>
      <c r="D94" s="246"/>
    </row>
    <row r="95" spans="1:4" ht="15.75" customHeight="1" x14ac:dyDescent="0.3">
      <c r="A95" s="246" t="s">
        <v>229</v>
      </c>
      <c r="B95" s="246"/>
      <c r="C95" s="246"/>
      <c r="D95" s="246"/>
    </row>
    <row r="96" spans="1:4" ht="14.45" customHeight="1" x14ac:dyDescent="0.3">
      <c r="A96" s="246" t="s">
        <v>228</v>
      </c>
      <c r="B96" s="246"/>
      <c r="C96" s="246"/>
      <c r="D96" s="246"/>
    </row>
    <row r="97" spans="1:4" ht="30" customHeight="1" x14ac:dyDescent="0.3">
      <c r="A97" s="246"/>
      <c r="B97" s="246"/>
      <c r="C97" s="246"/>
      <c r="D97" s="246"/>
    </row>
    <row r="98" spans="1:4" x14ac:dyDescent="0.3">
      <c r="A98" s="61"/>
      <c r="B98" s="61"/>
      <c r="C98" s="61"/>
      <c r="D98" s="61"/>
    </row>
    <row r="99" spans="1:4" x14ac:dyDescent="0.3">
      <c r="A99" s="258" t="s">
        <v>227</v>
      </c>
      <c r="B99" s="258"/>
      <c r="C99" s="258"/>
      <c r="D99" s="258"/>
    </row>
    <row r="100" spans="1:4" x14ac:dyDescent="0.3">
      <c r="A100" s="61"/>
      <c r="B100" s="61"/>
      <c r="C100" s="61"/>
      <c r="D100" s="61"/>
    </row>
    <row r="101" spans="1:4" x14ac:dyDescent="0.3">
      <c r="A101" s="96">
        <v>2</v>
      </c>
      <c r="B101" s="96" t="s">
        <v>226</v>
      </c>
      <c r="C101" s="241" t="s">
        <v>147</v>
      </c>
      <c r="D101" s="241"/>
    </row>
    <row r="102" spans="1:4" x14ac:dyDescent="0.3">
      <c r="A102" s="97" t="s">
        <v>225</v>
      </c>
      <c r="B102" s="60" t="s">
        <v>224</v>
      </c>
      <c r="C102" s="270">
        <f>D52</f>
        <v>253.37333333333333</v>
      </c>
      <c r="D102" s="270"/>
    </row>
    <row r="103" spans="1:4" x14ac:dyDescent="0.3">
      <c r="A103" s="97" t="s">
        <v>223</v>
      </c>
      <c r="B103" s="60" t="s">
        <v>222</v>
      </c>
      <c r="C103" s="238">
        <f>D69</f>
        <v>549.56138666666675</v>
      </c>
      <c r="D103" s="238"/>
    </row>
    <row r="104" spans="1:4" x14ac:dyDescent="0.3">
      <c r="A104" s="97" t="s">
        <v>221</v>
      </c>
      <c r="B104" s="60" t="s">
        <v>220</v>
      </c>
      <c r="C104" s="238">
        <f>D91</f>
        <v>428.75</v>
      </c>
      <c r="D104" s="238"/>
    </row>
    <row r="105" spans="1:4" x14ac:dyDescent="0.3">
      <c r="A105" s="235" t="s">
        <v>171</v>
      </c>
      <c r="B105" s="236"/>
      <c r="C105" s="237">
        <f>SUM(C102:C104)</f>
        <v>1231.6847200000002</v>
      </c>
      <c r="D105" s="237"/>
    </row>
    <row r="106" spans="1:4" x14ac:dyDescent="0.3">
      <c r="A106" s="61"/>
      <c r="B106" s="61"/>
      <c r="C106" s="61"/>
      <c r="D106" s="61"/>
    </row>
    <row r="107" spans="1:4" x14ac:dyDescent="0.3">
      <c r="A107" s="61"/>
      <c r="B107" s="61"/>
      <c r="C107" s="61"/>
      <c r="D107" s="61"/>
    </row>
    <row r="108" spans="1:4" x14ac:dyDescent="0.3">
      <c r="A108" s="248" t="s">
        <v>141</v>
      </c>
      <c r="B108" s="248"/>
      <c r="C108" s="248"/>
      <c r="D108" s="248"/>
    </row>
    <row r="109" spans="1:4" x14ac:dyDescent="0.3">
      <c r="A109" s="65"/>
      <c r="B109" s="65"/>
      <c r="C109" s="65"/>
      <c r="D109" s="65"/>
    </row>
    <row r="110" spans="1:4" x14ac:dyDescent="0.3">
      <c r="A110" s="268" t="s">
        <v>219</v>
      </c>
      <c r="B110" s="268"/>
      <c r="C110" s="79">
        <f>C36+C105-SUM(D61:D67)</f>
        <v>2041.5932000000003</v>
      </c>
      <c r="D110" s="78"/>
    </row>
    <row r="111" spans="1:4" x14ac:dyDescent="0.3">
      <c r="A111" s="269" t="s">
        <v>218</v>
      </c>
      <c r="B111" s="269"/>
      <c r="C111" s="79">
        <f>C36+C102</f>
        <v>1493.3733333333334</v>
      </c>
      <c r="D111" s="78"/>
    </row>
    <row r="112" spans="1:4" x14ac:dyDescent="0.3">
      <c r="A112" s="269" t="s">
        <v>217</v>
      </c>
      <c r="B112" s="269"/>
      <c r="C112" s="79">
        <f>C36+C105</f>
        <v>2471.6847200000002</v>
      </c>
      <c r="D112" s="78"/>
    </row>
    <row r="113" spans="1:4" x14ac:dyDescent="0.3">
      <c r="A113" s="96">
        <v>3</v>
      </c>
      <c r="B113" s="96" t="s">
        <v>216</v>
      </c>
      <c r="C113" s="96" t="s">
        <v>215</v>
      </c>
      <c r="D113" s="96" t="s">
        <v>147</v>
      </c>
    </row>
    <row r="114" spans="1:4" x14ac:dyDescent="0.3">
      <c r="A114" s="97" t="s">
        <v>146</v>
      </c>
      <c r="B114" s="77" t="s">
        <v>214</v>
      </c>
      <c r="C114" s="63">
        <f>5%*1/12</f>
        <v>4.1666666666666666E-3</v>
      </c>
      <c r="D114" s="76">
        <f>C114*C14</f>
        <v>5.166666666666667</v>
      </c>
    </row>
    <row r="115" spans="1:4" x14ac:dyDescent="0.3">
      <c r="A115" s="97" t="s">
        <v>144</v>
      </c>
      <c r="B115" s="77" t="s">
        <v>213</v>
      </c>
      <c r="C115" s="63">
        <f>8%*C114</f>
        <v>3.3333333333333332E-4</v>
      </c>
      <c r="D115" s="76">
        <f>C115*C14</f>
        <v>0.41333333333333333</v>
      </c>
    </row>
    <row r="116" spans="1:4" x14ac:dyDescent="0.3">
      <c r="A116" s="97" t="s">
        <v>142</v>
      </c>
      <c r="B116" s="77" t="s">
        <v>212</v>
      </c>
      <c r="C116" s="63">
        <v>0.02</v>
      </c>
      <c r="D116" s="76">
        <f>C116*D114</f>
        <v>0.10333333333333335</v>
      </c>
    </row>
    <row r="117" spans="1:4" x14ac:dyDescent="0.3">
      <c r="A117" s="97" t="s">
        <v>140</v>
      </c>
      <c r="B117" s="77" t="s">
        <v>211</v>
      </c>
      <c r="C117" s="63">
        <f>7/30/12</f>
        <v>1.9444444444444445E-2</v>
      </c>
      <c r="D117" s="76">
        <f>C112*C117</f>
        <v>48.060536222222225</v>
      </c>
    </row>
    <row r="118" spans="1:4" x14ac:dyDescent="0.3">
      <c r="A118" s="97" t="s">
        <v>138</v>
      </c>
      <c r="B118" s="77" t="s">
        <v>210</v>
      </c>
      <c r="C118" s="63">
        <f>C69*C117</f>
        <v>7.1555555555555565E-3</v>
      </c>
      <c r="D118" s="76">
        <f>C111*C118</f>
        <v>10.685915851851854</v>
      </c>
    </row>
    <row r="119" spans="1:4" x14ac:dyDescent="0.3">
      <c r="A119" s="97" t="s">
        <v>135</v>
      </c>
      <c r="B119" s="77" t="s">
        <v>209</v>
      </c>
      <c r="C119" s="63">
        <v>0.02</v>
      </c>
      <c r="D119" s="76">
        <f>D117*C119</f>
        <v>0.96121072444444455</v>
      </c>
    </row>
    <row r="120" spans="1:4" x14ac:dyDescent="0.3">
      <c r="A120" s="255" t="s">
        <v>171</v>
      </c>
      <c r="B120" s="255"/>
      <c r="C120" s="63"/>
      <c r="D120" s="72">
        <f>SUM(D114:D119)</f>
        <v>65.390996131851864</v>
      </c>
    </row>
    <row r="121" spans="1:4" ht="15.75" customHeight="1" x14ac:dyDescent="0.3">
      <c r="A121" s="254" t="s">
        <v>168</v>
      </c>
      <c r="B121" s="254"/>
      <c r="C121" s="254"/>
      <c r="D121" s="254"/>
    </row>
    <row r="122" spans="1:4" ht="28.5" customHeight="1" x14ac:dyDescent="0.3">
      <c r="A122" s="267" t="s">
        <v>208</v>
      </c>
      <c r="B122" s="267"/>
      <c r="C122" s="267"/>
      <c r="D122" s="267"/>
    </row>
    <row r="123" spans="1:4" ht="31.5" customHeight="1" x14ac:dyDescent="0.3">
      <c r="A123" s="246" t="s">
        <v>207</v>
      </c>
      <c r="B123" s="246"/>
      <c r="C123" s="246"/>
      <c r="D123" s="246"/>
    </row>
    <row r="124" spans="1:4" ht="41.25" customHeight="1" x14ac:dyDescent="0.3">
      <c r="A124" s="246" t="s">
        <v>206</v>
      </c>
      <c r="B124" s="246"/>
      <c r="C124" s="246"/>
      <c r="D124" s="246"/>
    </row>
    <row r="125" spans="1:4" ht="30.6" customHeight="1" x14ac:dyDescent="0.3">
      <c r="A125" s="259" t="s">
        <v>205</v>
      </c>
      <c r="B125" s="259"/>
      <c r="C125" s="259"/>
      <c r="D125" s="259"/>
    </row>
    <row r="126" spans="1:4" x14ac:dyDescent="0.3">
      <c r="A126" s="61"/>
      <c r="B126" s="61"/>
      <c r="C126" s="61"/>
      <c r="D126" s="61"/>
    </row>
    <row r="127" spans="1:4" ht="14.45" customHeight="1" x14ac:dyDescent="0.3">
      <c r="A127" s="248" t="s">
        <v>139</v>
      </c>
      <c r="B127" s="248"/>
      <c r="C127" s="248"/>
      <c r="D127" s="248"/>
    </row>
    <row r="128" spans="1:4" ht="14.45" customHeight="1" x14ac:dyDescent="0.3">
      <c r="A128" s="254" t="s">
        <v>168</v>
      </c>
      <c r="B128" s="254"/>
      <c r="C128" s="254"/>
      <c r="D128" s="254"/>
    </row>
    <row r="129" spans="1:4" ht="30.6" customHeight="1" x14ac:dyDescent="0.3">
      <c r="A129" s="264" t="s">
        <v>204</v>
      </c>
      <c r="B129" s="264"/>
      <c r="C129" s="264"/>
      <c r="D129" s="264"/>
    </row>
    <row r="130" spans="1:4" x14ac:dyDescent="0.3">
      <c r="A130" s="61"/>
      <c r="B130" s="61"/>
      <c r="C130" s="61"/>
      <c r="D130" s="61"/>
    </row>
    <row r="131" spans="1:4" x14ac:dyDescent="0.3">
      <c r="A131" s="258" t="s">
        <v>203</v>
      </c>
      <c r="B131" s="258"/>
      <c r="C131" s="258"/>
      <c r="D131" s="258"/>
    </row>
    <row r="132" spans="1:4" x14ac:dyDescent="0.3">
      <c r="A132" s="122"/>
      <c r="B132" s="122"/>
      <c r="C132" s="122"/>
      <c r="D132" s="122"/>
    </row>
    <row r="133" spans="1:4" x14ac:dyDescent="0.3">
      <c r="A133" s="265" t="s">
        <v>202</v>
      </c>
      <c r="B133" s="265"/>
      <c r="C133" s="64">
        <f>C36+C105+D120</f>
        <v>2537.075716131852</v>
      </c>
      <c r="D133" s="61"/>
    </row>
    <row r="134" spans="1:4" x14ac:dyDescent="0.3">
      <c r="A134" s="96" t="s">
        <v>175</v>
      </c>
      <c r="B134" s="96" t="s">
        <v>199</v>
      </c>
      <c r="C134" s="96" t="s">
        <v>201</v>
      </c>
      <c r="D134" s="96" t="s">
        <v>147</v>
      </c>
    </row>
    <row r="135" spans="1:4" x14ac:dyDescent="0.3">
      <c r="A135" s="75" t="s">
        <v>146</v>
      </c>
      <c r="B135" s="66" t="s">
        <v>200</v>
      </c>
      <c r="C135" s="74">
        <v>8.3299999999999999E-2</v>
      </c>
      <c r="D135" s="73">
        <f>$C$133*C135</f>
        <v>211.33840715378327</v>
      </c>
    </row>
    <row r="136" spans="1:4" x14ac:dyDescent="0.3">
      <c r="A136" s="75" t="s">
        <v>144</v>
      </c>
      <c r="B136" s="66" t="s">
        <v>199</v>
      </c>
      <c r="C136" s="63">
        <v>2.7777777777777779E-3</v>
      </c>
      <c r="D136" s="73">
        <f t="shared" ref="D136:D141" si="3">$C$133*C136</f>
        <v>7.0474325448107003</v>
      </c>
    </row>
    <row r="137" spans="1:4" x14ac:dyDescent="0.3">
      <c r="A137" s="75" t="s">
        <v>142</v>
      </c>
      <c r="B137" s="66" t="s">
        <v>198</v>
      </c>
      <c r="C137" s="63">
        <v>2.9999999999999997E-4</v>
      </c>
      <c r="D137" s="73">
        <f t="shared" si="3"/>
        <v>0.76112271483955551</v>
      </c>
    </row>
    <row r="138" spans="1:4" x14ac:dyDescent="0.3">
      <c r="A138" s="75" t="s">
        <v>140</v>
      </c>
      <c r="B138" s="66" t="s">
        <v>197</v>
      </c>
      <c r="C138" s="63">
        <v>2.0000000000000001E-4</v>
      </c>
      <c r="D138" s="73">
        <f t="shared" si="3"/>
        <v>0.50741514322637038</v>
      </c>
    </row>
    <row r="139" spans="1:4" x14ac:dyDescent="0.3">
      <c r="A139" s="75" t="s">
        <v>138</v>
      </c>
      <c r="B139" s="66" t="s">
        <v>196</v>
      </c>
      <c r="C139" s="63">
        <v>1.9699999999999999E-4</v>
      </c>
      <c r="D139" s="73">
        <f t="shared" si="3"/>
        <v>0.49980391607797481</v>
      </c>
    </row>
    <row r="140" spans="1:4" x14ac:dyDescent="0.3">
      <c r="A140" s="75" t="s">
        <v>135</v>
      </c>
      <c r="B140" s="66" t="s">
        <v>195</v>
      </c>
      <c r="C140" s="63">
        <v>1.3888888888888888E-2</v>
      </c>
      <c r="D140" s="73">
        <f t="shared" si="3"/>
        <v>35.237162724053498</v>
      </c>
    </row>
    <row r="141" spans="1:4" x14ac:dyDescent="0.3">
      <c r="A141" s="75" t="s">
        <v>194</v>
      </c>
      <c r="B141" s="66" t="s">
        <v>193</v>
      </c>
      <c r="C141" s="74"/>
      <c r="D141" s="73">
        <f t="shared" si="3"/>
        <v>0</v>
      </c>
    </row>
    <row r="142" spans="1:4" x14ac:dyDescent="0.3">
      <c r="A142" s="235" t="s">
        <v>192</v>
      </c>
      <c r="B142" s="266"/>
      <c r="C142" s="236"/>
      <c r="D142" s="72">
        <f>SUM(D135:D141)</f>
        <v>255.39134419679138</v>
      </c>
    </row>
    <row r="143" spans="1:4" ht="15.75" customHeight="1" x14ac:dyDescent="0.3">
      <c r="A143" s="254" t="s">
        <v>168</v>
      </c>
      <c r="B143" s="254"/>
      <c r="C143" s="254"/>
      <c r="D143" s="254"/>
    </row>
    <row r="144" spans="1:4" ht="15.75" customHeight="1" x14ac:dyDescent="0.3">
      <c r="A144" s="246" t="s">
        <v>191</v>
      </c>
      <c r="B144" s="246"/>
      <c r="C144" s="246"/>
      <c r="D144" s="246"/>
    </row>
    <row r="145" spans="1:4" ht="59.45" customHeight="1" x14ac:dyDescent="0.3">
      <c r="A145" s="246" t="s">
        <v>190</v>
      </c>
      <c r="B145" s="246"/>
      <c r="C145" s="246"/>
      <c r="D145" s="246"/>
    </row>
    <row r="146" spans="1:4" ht="33.6" customHeight="1" x14ac:dyDescent="0.3">
      <c r="A146" s="246" t="s">
        <v>189</v>
      </c>
      <c r="B146" s="246"/>
      <c r="C146" s="246"/>
      <c r="D146" s="246"/>
    </row>
    <row r="147" spans="1:4" ht="30.6" customHeight="1" x14ac:dyDescent="0.3">
      <c r="A147" s="246" t="s">
        <v>188</v>
      </c>
      <c r="B147" s="246"/>
      <c r="C147" s="246"/>
      <c r="D147" s="246"/>
    </row>
    <row r="148" spans="1:4" ht="48.75" customHeight="1" x14ac:dyDescent="0.3">
      <c r="A148" s="246" t="s">
        <v>187</v>
      </c>
      <c r="B148" s="246"/>
      <c r="C148" s="246"/>
      <c r="D148" s="246"/>
    </row>
    <row r="149" spans="1:4" ht="30.6" customHeight="1" x14ac:dyDescent="0.3">
      <c r="A149" s="246" t="s">
        <v>186</v>
      </c>
      <c r="B149" s="246"/>
      <c r="C149" s="246"/>
      <c r="D149" s="246"/>
    </row>
    <row r="150" spans="1:4" ht="30.6" customHeight="1" x14ac:dyDescent="0.3">
      <c r="A150" s="246" t="s">
        <v>185</v>
      </c>
      <c r="B150" s="246"/>
      <c r="C150" s="246"/>
      <c r="D150" s="246"/>
    </row>
    <row r="151" spans="1:4" ht="30" customHeight="1" x14ac:dyDescent="0.3">
      <c r="A151" s="246" t="s">
        <v>184</v>
      </c>
      <c r="B151" s="246"/>
      <c r="C151" s="246"/>
      <c r="D151" s="246"/>
    </row>
    <row r="152" spans="1:4" ht="31.5" customHeight="1" x14ac:dyDescent="0.3">
      <c r="A152" s="246" t="s">
        <v>183</v>
      </c>
      <c r="B152" s="246"/>
      <c r="C152" s="246"/>
      <c r="D152" s="246"/>
    </row>
    <row r="153" spans="1:4" ht="31.5" customHeight="1" x14ac:dyDescent="0.3">
      <c r="A153" s="259" t="s">
        <v>182</v>
      </c>
      <c r="B153" s="259"/>
      <c r="C153" s="259"/>
      <c r="D153" s="259"/>
    </row>
    <row r="154" spans="1:4" ht="31.5" customHeight="1" x14ac:dyDescent="0.3">
      <c r="A154" s="98"/>
      <c r="B154" s="98"/>
      <c r="C154" s="98"/>
      <c r="D154" s="98"/>
    </row>
    <row r="155" spans="1:4" x14ac:dyDescent="0.3">
      <c r="A155" s="260" t="s">
        <v>181</v>
      </c>
      <c r="B155" s="260"/>
      <c r="C155" s="260"/>
      <c r="D155" s="260"/>
    </row>
    <row r="156" spans="1:4" x14ac:dyDescent="0.3">
      <c r="A156" s="261" t="s">
        <v>180</v>
      </c>
      <c r="B156" s="261"/>
      <c r="C156" s="105"/>
      <c r="D156" s="105"/>
    </row>
    <row r="157" spans="1:4" x14ac:dyDescent="0.3">
      <c r="A157" s="71" t="s">
        <v>173</v>
      </c>
      <c r="B157" s="71" t="s">
        <v>179</v>
      </c>
      <c r="C157" s="262" t="s">
        <v>147</v>
      </c>
      <c r="D157" s="263"/>
    </row>
    <row r="158" spans="1:4" x14ac:dyDescent="0.3">
      <c r="A158" s="70" t="s">
        <v>146</v>
      </c>
      <c r="B158" s="69" t="s">
        <v>178</v>
      </c>
      <c r="C158" s="256"/>
      <c r="D158" s="257"/>
    </row>
    <row r="159" spans="1:4" x14ac:dyDescent="0.3">
      <c r="A159" s="256" t="s">
        <v>171</v>
      </c>
      <c r="B159" s="257"/>
      <c r="C159" s="256"/>
      <c r="D159" s="257"/>
    </row>
    <row r="160" spans="1:4" x14ac:dyDescent="0.3">
      <c r="A160" s="61"/>
      <c r="B160" s="61"/>
      <c r="C160" s="61"/>
      <c r="D160" s="61"/>
    </row>
    <row r="161" spans="1:5" x14ac:dyDescent="0.3">
      <c r="A161" s="258" t="s">
        <v>177</v>
      </c>
      <c r="B161" s="258"/>
      <c r="C161" s="258"/>
      <c r="D161" s="258"/>
    </row>
    <row r="162" spans="1:5" x14ac:dyDescent="0.3">
      <c r="A162" s="68"/>
      <c r="B162" s="61"/>
      <c r="C162" s="61"/>
      <c r="D162" s="61"/>
    </row>
    <row r="163" spans="1:5" x14ac:dyDescent="0.3">
      <c r="A163" s="96">
        <v>4</v>
      </c>
      <c r="B163" s="96" t="s">
        <v>176</v>
      </c>
      <c r="C163" s="241" t="s">
        <v>147</v>
      </c>
      <c r="D163" s="241"/>
    </row>
    <row r="164" spans="1:5" x14ac:dyDescent="0.3">
      <c r="A164" s="97" t="s">
        <v>175</v>
      </c>
      <c r="B164" s="60" t="s">
        <v>174</v>
      </c>
      <c r="C164" s="238">
        <f>D142</f>
        <v>255.39134419679138</v>
      </c>
      <c r="D164" s="238"/>
    </row>
    <row r="165" spans="1:5" x14ac:dyDescent="0.3">
      <c r="A165" s="97" t="s">
        <v>173</v>
      </c>
      <c r="B165" s="60" t="s">
        <v>172</v>
      </c>
      <c r="C165" s="238">
        <f>C159</f>
        <v>0</v>
      </c>
      <c r="D165" s="238"/>
    </row>
    <row r="166" spans="1:5" x14ac:dyDescent="0.3">
      <c r="A166" s="255" t="s">
        <v>171</v>
      </c>
      <c r="B166" s="255"/>
      <c r="C166" s="237">
        <f>SUM(C164:C164)</f>
        <v>255.39134419679138</v>
      </c>
      <c r="D166" s="237"/>
    </row>
    <row r="167" spans="1:5" x14ac:dyDescent="0.3">
      <c r="A167" s="61"/>
      <c r="B167" s="61"/>
      <c r="C167" s="61"/>
      <c r="D167" s="61"/>
    </row>
    <row r="168" spans="1:5" x14ac:dyDescent="0.3">
      <c r="A168" s="61"/>
      <c r="B168" s="61"/>
      <c r="C168" s="61"/>
      <c r="D168" s="61"/>
    </row>
    <row r="169" spans="1:5" x14ac:dyDescent="0.3">
      <c r="A169" s="248" t="s">
        <v>137</v>
      </c>
      <c r="B169" s="248"/>
      <c r="C169" s="248"/>
      <c r="D169" s="248"/>
    </row>
    <row r="170" spans="1:5" x14ac:dyDescent="0.3">
      <c r="A170" s="61"/>
      <c r="B170" s="61"/>
      <c r="C170" s="61"/>
      <c r="D170" s="61"/>
    </row>
    <row r="171" spans="1:5" x14ac:dyDescent="0.3">
      <c r="A171" s="96">
        <v>5</v>
      </c>
      <c r="B171" s="96" t="s">
        <v>170</v>
      </c>
      <c r="C171" s="241" t="s">
        <v>147</v>
      </c>
      <c r="D171" s="241"/>
    </row>
    <row r="172" spans="1:5" x14ac:dyDescent="0.3">
      <c r="A172" s="67" t="s">
        <v>146</v>
      </c>
      <c r="B172" s="146" t="s">
        <v>306</v>
      </c>
      <c r="C172" s="250">
        <f>'Materiais Bonfim '!J48</f>
        <v>1694.7849999999996</v>
      </c>
      <c r="D172" s="251"/>
      <c r="E172" s="59" t="s">
        <v>317</v>
      </c>
    </row>
    <row r="173" spans="1:5" x14ac:dyDescent="0.3">
      <c r="A173" s="67" t="s">
        <v>144</v>
      </c>
      <c r="B173" s="146" t="s">
        <v>307</v>
      </c>
      <c r="C173" s="250">
        <f>'Materiais Bonfim '!H61</f>
        <v>87.196444444444452</v>
      </c>
      <c r="D173" s="251"/>
      <c r="E173" s="59" t="s">
        <v>317</v>
      </c>
    </row>
    <row r="174" spans="1:5" x14ac:dyDescent="0.3">
      <c r="A174" s="67" t="s">
        <v>142</v>
      </c>
      <c r="B174" s="146" t="s">
        <v>308</v>
      </c>
      <c r="C174" s="250">
        <f>K12</f>
        <v>72.924999999999997</v>
      </c>
      <c r="D174" s="251"/>
      <c r="E174" s="59" t="s">
        <v>318</v>
      </c>
    </row>
    <row r="175" spans="1:5" x14ac:dyDescent="0.3">
      <c r="A175" s="67" t="s">
        <v>140</v>
      </c>
      <c r="B175" s="146" t="s">
        <v>316</v>
      </c>
      <c r="C175" s="250">
        <f>L51</f>
        <v>0</v>
      </c>
      <c r="D175" s="251"/>
    </row>
    <row r="176" spans="1:5" x14ac:dyDescent="0.3">
      <c r="A176" s="235" t="s">
        <v>169</v>
      </c>
      <c r="B176" s="252"/>
      <c r="C176" s="253">
        <f>SUM(C172:C175)</f>
        <v>1854.9064444444441</v>
      </c>
      <c r="D176" s="253"/>
    </row>
    <row r="177" spans="1:4" ht="15.75" customHeight="1" x14ac:dyDescent="0.3">
      <c r="A177" s="254" t="s">
        <v>168</v>
      </c>
      <c r="B177" s="254"/>
      <c r="C177" s="254"/>
      <c r="D177" s="254"/>
    </row>
    <row r="178" spans="1:4" ht="32.1" customHeight="1" x14ac:dyDescent="0.3">
      <c r="A178" s="246" t="s">
        <v>167</v>
      </c>
      <c r="B178" s="246"/>
      <c r="C178" s="246"/>
      <c r="D178" s="246"/>
    </row>
    <row r="179" spans="1:4" x14ac:dyDescent="0.3">
      <c r="A179" s="246" t="s">
        <v>166</v>
      </c>
      <c r="B179" s="246"/>
      <c r="C179" s="246"/>
      <c r="D179" s="246"/>
    </row>
    <row r="180" spans="1:4" ht="30.6" customHeight="1" x14ac:dyDescent="0.3">
      <c r="A180" s="246" t="s">
        <v>165</v>
      </c>
      <c r="B180" s="246"/>
      <c r="C180" s="246"/>
      <c r="D180" s="246"/>
    </row>
    <row r="181" spans="1:4" x14ac:dyDescent="0.3">
      <c r="A181" s="61"/>
      <c r="B181" s="61"/>
      <c r="C181" s="61"/>
      <c r="D181" s="61"/>
    </row>
    <row r="182" spans="1:4" x14ac:dyDescent="0.3">
      <c r="A182" s="248" t="s">
        <v>164</v>
      </c>
      <c r="B182" s="248"/>
      <c r="C182" s="248"/>
      <c r="D182" s="248"/>
    </row>
    <row r="183" spans="1:4" x14ac:dyDescent="0.3">
      <c r="A183" s="65"/>
      <c r="B183" s="65"/>
      <c r="C183" s="65"/>
      <c r="D183" s="65"/>
    </row>
    <row r="184" spans="1:4" x14ac:dyDescent="0.3">
      <c r="A184" s="65"/>
      <c r="B184" s="249" t="s">
        <v>163</v>
      </c>
      <c r="C184" s="249"/>
      <c r="D184" s="64">
        <f>C36+C105+D120+C166+C176</f>
        <v>4647.3735047730879</v>
      </c>
    </row>
    <row r="185" spans="1:4" x14ac:dyDescent="0.3">
      <c r="A185" s="65"/>
      <c r="B185" s="249" t="s">
        <v>162</v>
      </c>
      <c r="C185" s="249"/>
      <c r="D185" s="64">
        <f>D184+D188</f>
        <v>4879.7421800117427</v>
      </c>
    </row>
    <row r="186" spans="1:4" x14ac:dyDescent="0.3">
      <c r="A186" s="65"/>
      <c r="B186" s="242" t="s">
        <v>161</v>
      </c>
      <c r="C186" s="242"/>
      <c r="D186" s="64">
        <f>(D185+D189)/(1-C190)</f>
        <v>5715.7352300082812</v>
      </c>
    </row>
    <row r="187" spans="1:4" ht="14.45" customHeight="1" x14ac:dyDescent="0.3">
      <c r="A187" s="96">
        <v>6</v>
      </c>
      <c r="B187" s="96" t="s">
        <v>160</v>
      </c>
      <c r="C187" s="96" t="s">
        <v>159</v>
      </c>
      <c r="D187" s="96" t="s">
        <v>147</v>
      </c>
    </row>
    <row r="188" spans="1:4" x14ac:dyDescent="0.3">
      <c r="A188" s="97" t="s">
        <v>146</v>
      </c>
      <c r="B188" s="60" t="s">
        <v>158</v>
      </c>
      <c r="C188" s="63">
        <v>0.05</v>
      </c>
      <c r="D188" s="62">
        <f>D184*C188</f>
        <v>232.36867523865442</v>
      </c>
    </row>
    <row r="189" spans="1:4" x14ac:dyDescent="0.3">
      <c r="A189" s="97" t="s">
        <v>144</v>
      </c>
      <c r="B189" s="60" t="s">
        <v>157</v>
      </c>
      <c r="C189" s="63">
        <v>7.0000000000000007E-2</v>
      </c>
      <c r="D189" s="62">
        <f>D185*C189</f>
        <v>341.58195260082204</v>
      </c>
    </row>
    <row r="190" spans="1:4" x14ac:dyDescent="0.3">
      <c r="A190" s="97" t="s">
        <v>142</v>
      </c>
      <c r="B190" s="60" t="s">
        <v>156</v>
      </c>
      <c r="C190" s="63">
        <f>SUM(C191:C195)</f>
        <v>8.6499999999999994E-2</v>
      </c>
      <c r="D190" s="62"/>
    </row>
    <row r="191" spans="1:4" x14ac:dyDescent="0.3">
      <c r="A191" s="97"/>
      <c r="B191" s="60" t="s">
        <v>155</v>
      </c>
      <c r="C191" s="63">
        <v>0.03</v>
      </c>
      <c r="D191" s="62">
        <f>D186*C191</f>
        <v>171.47205690024842</v>
      </c>
    </row>
    <row r="192" spans="1:4" x14ac:dyDescent="0.3">
      <c r="A192" s="97"/>
      <c r="B192" s="60" t="s">
        <v>154</v>
      </c>
      <c r="C192" s="63">
        <v>6.4999999999999997E-3</v>
      </c>
      <c r="D192" s="62">
        <f>D186*C192</f>
        <v>37.152278995053827</v>
      </c>
    </row>
    <row r="193" spans="1:4" x14ac:dyDescent="0.3">
      <c r="A193" s="97"/>
      <c r="B193" s="60" t="s">
        <v>153</v>
      </c>
      <c r="C193" s="63"/>
      <c r="D193" s="62">
        <f>D186*C193</f>
        <v>0</v>
      </c>
    </row>
    <row r="194" spans="1:4" x14ac:dyDescent="0.3">
      <c r="A194" s="97"/>
      <c r="B194" s="60" t="s">
        <v>152</v>
      </c>
      <c r="C194" s="63">
        <v>0.05</v>
      </c>
      <c r="D194" s="62">
        <f>D186*C194</f>
        <v>285.78676150041406</v>
      </c>
    </row>
    <row r="195" spans="1:4" ht="19.5" customHeight="1" x14ac:dyDescent="0.3">
      <c r="A195" s="97"/>
      <c r="B195" s="60" t="s">
        <v>151</v>
      </c>
      <c r="C195" s="63"/>
      <c r="D195" s="62"/>
    </row>
    <row r="196" spans="1:4" x14ac:dyDescent="0.3">
      <c r="A196" s="243" t="s">
        <v>150</v>
      </c>
      <c r="B196" s="243"/>
      <c r="C196" s="63"/>
      <c r="D196" s="62">
        <f>SUM(D188:D195)</f>
        <v>1068.3617252351928</v>
      </c>
    </row>
    <row r="197" spans="1:4" x14ac:dyDescent="0.3">
      <c r="A197" s="244" t="s">
        <v>168</v>
      </c>
      <c r="B197" s="245"/>
      <c r="C197" s="245"/>
      <c r="D197" s="245"/>
    </row>
    <row r="198" spans="1:4" ht="30.6" customHeight="1" x14ac:dyDescent="0.3">
      <c r="A198" s="246" t="s">
        <v>384</v>
      </c>
      <c r="B198" s="246"/>
      <c r="C198" s="246"/>
      <c r="D198" s="246"/>
    </row>
    <row r="199" spans="1:4" x14ac:dyDescent="0.3">
      <c r="A199" s="247" t="s">
        <v>305</v>
      </c>
      <c r="B199" s="247"/>
      <c r="C199" s="247"/>
      <c r="D199" s="247"/>
    </row>
    <row r="200" spans="1:4" x14ac:dyDescent="0.3">
      <c r="A200" s="95"/>
      <c r="B200" s="95"/>
      <c r="C200" s="95"/>
      <c r="D200" s="95"/>
    </row>
    <row r="201" spans="1:4" x14ac:dyDescent="0.3">
      <c r="A201" s="61"/>
      <c r="B201" s="61"/>
      <c r="C201" s="61"/>
      <c r="D201" s="61"/>
    </row>
    <row r="202" spans="1:4" x14ac:dyDescent="0.3">
      <c r="A202" s="248" t="s">
        <v>149</v>
      </c>
      <c r="B202" s="248"/>
      <c r="C202" s="248"/>
      <c r="D202" s="248"/>
    </row>
    <row r="203" spans="1:4" x14ac:dyDescent="0.3">
      <c r="A203" s="61"/>
      <c r="B203" s="61"/>
      <c r="C203" s="61"/>
      <c r="D203" s="61"/>
    </row>
    <row r="204" spans="1:4" x14ac:dyDescent="0.3">
      <c r="A204" s="96"/>
      <c r="B204" s="96" t="s">
        <v>148</v>
      </c>
      <c r="C204" s="241" t="s">
        <v>147</v>
      </c>
      <c r="D204" s="241"/>
    </row>
    <row r="205" spans="1:4" x14ac:dyDescent="0.3">
      <c r="A205" s="99" t="s">
        <v>146</v>
      </c>
      <c r="B205" s="60" t="s">
        <v>145</v>
      </c>
      <c r="C205" s="238">
        <f>C36</f>
        <v>1240</v>
      </c>
      <c r="D205" s="238"/>
    </row>
    <row r="206" spans="1:4" x14ac:dyDescent="0.3">
      <c r="A206" s="99" t="s">
        <v>144</v>
      </c>
      <c r="B206" s="60" t="s">
        <v>143</v>
      </c>
      <c r="C206" s="238">
        <f>C105</f>
        <v>1231.6847200000002</v>
      </c>
      <c r="D206" s="238"/>
    </row>
    <row r="207" spans="1:4" x14ac:dyDescent="0.3">
      <c r="A207" s="99" t="s">
        <v>142</v>
      </c>
      <c r="B207" s="60" t="s">
        <v>141</v>
      </c>
      <c r="C207" s="238">
        <f>D120</f>
        <v>65.390996131851864</v>
      </c>
      <c r="D207" s="238"/>
    </row>
    <row r="208" spans="1:4" x14ac:dyDescent="0.3">
      <c r="A208" s="99" t="s">
        <v>140</v>
      </c>
      <c r="B208" s="60" t="s">
        <v>139</v>
      </c>
      <c r="C208" s="238">
        <f>C166</f>
        <v>255.39134419679138</v>
      </c>
      <c r="D208" s="238"/>
    </row>
    <row r="209" spans="1:5" ht="14.45" customHeight="1" x14ac:dyDescent="0.3">
      <c r="A209" s="99" t="s">
        <v>138</v>
      </c>
      <c r="B209" s="60" t="s">
        <v>137</v>
      </c>
      <c r="C209" s="238">
        <f>C176</f>
        <v>1854.9064444444441</v>
      </c>
      <c r="D209" s="238"/>
    </row>
    <row r="210" spans="1:5" x14ac:dyDescent="0.3">
      <c r="A210" s="235" t="s">
        <v>136</v>
      </c>
      <c r="B210" s="236"/>
      <c r="C210" s="237">
        <f>SUM(C205:C209)</f>
        <v>4647.3735047730879</v>
      </c>
      <c r="D210" s="237"/>
    </row>
    <row r="211" spans="1:5" ht="14.45" customHeight="1" x14ac:dyDescent="0.3">
      <c r="A211" s="99" t="s">
        <v>135</v>
      </c>
      <c r="B211" s="60" t="s">
        <v>134</v>
      </c>
      <c r="C211" s="238">
        <f>D196</f>
        <v>1068.3617252351928</v>
      </c>
      <c r="D211" s="238"/>
    </row>
    <row r="212" spans="1:5" x14ac:dyDescent="0.3">
      <c r="A212" s="235" t="s">
        <v>133</v>
      </c>
      <c r="B212" s="236"/>
      <c r="C212" s="239">
        <f>C210+C211</f>
        <v>5715.7352300082803</v>
      </c>
      <c r="D212" s="239"/>
      <c r="E212" s="160">
        <f>C212</f>
        <v>5715.7352300082803</v>
      </c>
    </row>
    <row r="213" spans="1:5" ht="14.45" customHeight="1" x14ac:dyDescent="0.3">
      <c r="A213" s="235" t="s">
        <v>132</v>
      </c>
      <c r="B213" s="236"/>
      <c r="C213" s="240">
        <v>1</v>
      </c>
      <c r="D213" s="240"/>
    </row>
    <row r="214" spans="1:5" ht="14.45" customHeight="1" x14ac:dyDescent="0.3">
      <c r="A214" s="235" t="s">
        <v>131</v>
      </c>
      <c r="B214" s="236"/>
      <c r="C214" s="237">
        <f>C212*C213</f>
        <v>5715.7352300082803</v>
      </c>
      <c r="D214" s="237"/>
    </row>
    <row r="215" spans="1:5" x14ac:dyDescent="0.3">
      <c r="A215" s="235" t="s">
        <v>130</v>
      </c>
      <c r="B215" s="236"/>
      <c r="C215" s="237">
        <f>C214*12</f>
        <v>68588.82276009937</v>
      </c>
      <c r="D215" s="237"/>
    </row>
  </sheetData>
  <mergeCells count="149">
    <mergeCell ref="A1:D1"/>
    <mergeCell ref="F1:J2"/>
    <mergeCell ref="A2:D2"/>
    <mergeCell ref="F3:J3"/>
    <mergeCell ref="A4:B4"/>
    <mergeCell ref="A6:D6"/>
    <mergeCell ref="C18:D18"/>
    <mergeCell ref="C19:D19"/>
    <mergeCell ref="A20:D20"/>
    <mergeCell ref="A21:D21"/>
    <mergeCell ref="A22:D22"/>
    <mergeCell ref="A23:D23"/>
    <mergeCell ref="A7:D8"/>
    <mergeCell ref="A10:D10"/>
    <mergeCell ref="C12:D12"/>
    <mergeCell ref="C15:D15"/>
    <mergeCell ref="C16:D16"/>
    <mergeCell ref="C17:D17"/>
    <mergeCell ref="C31:D31"/>
    <mergeCell ref="C32:D32"/>
    <mergeCell ref="C33:D33"/>
    <mergeCell ref="F33:L33"/>
    <mergeCell ref="C34:D34"/>
    <mergeCell ref="C35:D35"/>
    <mergeCell ref="A24:D24"/>
    <mergeCell ref="A25:D25"/>
    <mergeCell ref="F25:L25"/>
    <mergeCell ref="A27:D27"/>
    <mergeCell ref="C29:D29"/>
    <mergeCell ref="C30:D30"/>
    <mergeCell ref="A42:D42"/>
    <mergeCell ref="A43:D44"/>
    <mergeCell ref="F43:L43"/>
    <mergeCell ref="A45:D45"/>
    <mergeCell ref="A47:D47"/>
    <mergeCell ref="A52:B52"/>
    <mergeCell ref="A36:B36"/>
    <mergeCell ref="C36:D36"/>
    <mergeCell ref="A37:D37"/>
    <mergeCell ref="A38:D38"/>
    <mergeCell ref="A39:D39"/>
    <mergeCell ref="A41:D41"/>
    <mergeCell ref="A70:D70"/>
    <mergeCell ref="A71:D71"/>
    <mergeCell ref="A72:D73"/>
    <mergeCell ref="A74:D75"/>
    <mergeCell ref="A76:D76"/>
    <mergeCell ref="A77:D78"/>
    <mergeCell ref="A53:D53"/>
    <mergeCell ref="A54:D54"/>
    <mergeCell ref="A55:D55"/>
    <mergeCell ref="A57:D57"/>
    <mergeCell ref="A59:B59"/>
    <mergeCell ref="A69:B69"/>
    <mergeCell ref="A93:D93"/>
    <mergeCell ref="A94:D94"/>
    <mergeCell ref="A95:D95"/>
    <mergeCell ref="A96:D96"/>
    <mergeCell ref="A97:D97"/>
    <mergeCell ref="A99:D99"/>
    <mergeCell ref="A79:D79"/>
    <mergeCell ref="A80:D80"/>
    <mergeCell ref="A81:D81"/>
    <mergeCell ref="A83:D83"/>
    <mergeCell ref="A91:C91"/>
    <mergeCell ref="A92:D92"/>
    <mergeCell ref="A108:D108"/>
    <mergeCell ref="A110:B110"/>
    <mergeCell ref="A111:B111"/>
    <mergeCell ref="A112:B112"/>
    <mergeCell ref="A120:B120"/>
    <mergeCell ref="A121:D121"/>
    <mergeCell ref="C101:D101"/>
    <mergeCell ref="C102:D102"/>
    <mergeCell ref="C103:D103"/>
    <mergeCell ref="C104:D104"/>
    <mergeCell ref="A105:B105"/>
    <mergeCell ref="C105:D105"/>
    <mergeCell ref="A129:D129"/>
    <mergeCell ref="A131:D131"/>
    <mergeCell ref="A133:B133"/>
    <mergeCell ref="A142:C142"/>
    <mergeCell ref="A143:D143"/>
    <mergeCell ref="A144:D144"/>
    <mergeCell ref="A122:D122"/>
    <mergeCell ref="A123:D123"/>
    <mergeCell ref="A124:D124"/>
    <mergeCell ref="A125:D125"/>
    <mergeCell ref="A127:D127"/>
    <mergeCell ref="A128:D128"/>
    <mergeCell ref="A151:D151"/>
    <mergeCell ref="A152:D152"/>
    <mergeCell ref="A153:D153"/>
    <mergeCell ref="A155:D155"/>
    <mergeCell ref="A156:B156"/>
    <mergeCell ref="C157:D157"/>
    <mergeCell ref="A145:D145"/>
    <mergeCell ref="A146:D146"/>
    <mergeCell ref="A147:D147"/>
    <mergeCell ref="A148:D148"/>
    <mergeCell ref="A149:D149"/>
    <mergeCell ref="A150:D150"/>
    <mergeCell ref="C165:D165"/>
    <mergeCell ref="A166:B166"/>
    <mergeCell ref="C166:D166"/>
    <mergeCell ref="A169:D169"/>
    <mergeCell ref="C171:D171"/>
    <mergeCell ref="C172:D172"/>
    <mergeCell ref="C158:D158"/>
    <mergeCell ref="A159:B159"/>
    <mergeCell ref="C159:D159"/>
    <mergeCell ref="A161:D161"/>
    <mergeCell ref="C163:D163"/>
    <mergeCell ref="C164:D164"/>
    <mergeCell ref="A178:D178"/>
    <mergeCell ref="A179:D179"/>
    <mergeCell ref="A180:D180"/>
    <mergeCell ref="A182:D182"/>
    <mergeCell ref="B184:C184"/>
    <mergeCell ref="B185:C185"/>
    <mergeCell ref="C173:D173"/>
    <mergeCell ref="C174:D174"/>
    <mergeCell ref="C175:D175"/>
    <mergeCell ref="A176:B176"/>
    <mergeCell ref="C176:D176"/>
    <mergeCell ref="A177:D177"/>
    <mergeCell ref="C204:D204"/>
    <mergeCell ref="C205:D205"/>
    <mergeCell ref="C206:D206"/>
    <mergeCell ref="C207:D207"/>
    <mergeCell ref="C208:D208"/>
    <mergeCell ref="C209:D209"/>
    <mergeCell ref="B186:C186"/>
    <mergeCell ref="A196:B196"/>
    <mergeCell ref="A197:D197"/>
    <mergeCell ref="A198:D198"/>
    <mergeCell ref="A199:D199"/>
    <mergeCell ref="A202:D202"/>
    <mergeCell ref="A214:B214"/>
    <mergeCell ref="C214:D214"/>
    <mergeCell ref="A215:B215"/>
    <mergeCell ref="C215:D215"/>
    <mergeCell ref="A210:B210"/>
    <mergeCell ref="C210:D210"/>
    <mergeCell ref="C211:D211"/>
    <mergeCell ref="A212:B212"/>
    <mergeCell ref="C212:D212"/>
    <mergeCell ref="A213:B213"/>
    <mergeCell ref="C213:D213"/>
  </mergeCells>
  <pageMargins left="0.25" right="0.25" top="0.75" bottom="0.75" header="0.3" footer="0.3"/>
  <pageSetup paperSize="9" scale="35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D1087-B5A5-433C-8510-F911150ABBBC}">
  <sheetPr>
    <pageSetUpPr fitToPage="1"/>
  </sheetPr>
  <dimension ref="A1:L215"/>
  <sheetViews>
    <sheetView topLeftCell="A201" zoomScaleNormal="100" workbookViewId="0">
      <selection activeCell="C215" sqref="C215:D215"/>
    </sheetView>
  </sheetViews>
  <sheetFormatPr defaultColWidth="8.7109375" defaultRowHeight="15" x14ac:dyDescent="0.3"/>
  <cols>
    <col min="1" max="1" width="8.7109375" style="59"/>
    <col min="2" max="2" width="74.42578125" style="59" customWidth="1"/>
    <col min="3" max="3" width="18" style="59" customWidth="1"/>
    <col min="4" max="4" width="14.28515625" style="59" customWidth="1"/>
    <col min="5" max="5" width="28.85546875" style="59" bestFit="1" customWidth="1"/>
    <col min="6" max="6" width="69.28515625" style="59" customWidth="1"/>
    <col min="7" max="7" width="12.85546875" style="59" customWidth="1"/>
    <col min="8" max="8" width="12.42578125" style="59" customWidth="1"/>
    <col min="9" max="9" width="13.28515625" style="59" customWidth="1"/>
    <col min="10" max="10" width="11.28515625" style="59" customWidth="1"/>
    <col min="11" max="11" width="11.7109375" style="59" customWidth="1"/>
    <col min="12" max="12" width="11.5703125" style="59" bestFit="1" customWidth="1"/>
    <col min="13" max="16384" width="8.7109375" style="59"/>
  </cols>
  <sheetData>
    <row r="1" spans="1:12" x14ac:dyDescent="0.3">
      <c r="A1" s="289" t="s">
        <v>294</v>
      </c>
      <c r="B1" s="289"/>
      <c r="C1" s="289"/>
      <c r="D1" s="289"/>
      <c r="F1" s="290"/>
      <c r="G1" s="290"/>
      <c r="H1" s="290"/>
      <c r="I1" s="290"/>
      <c r="J1" s="290"/>
      <c r="K1" s="109"/>
      <c r="L1" s="109"/>
    </row>
    <row r="2" spans="1:12" x14ac:dyDescent="0.3">
      <c r="A2" s="289" t="s">
        <v>293</v>
      </c>
      <c r="B2" s="289"/>
      <c r="C2" s="289"/>
      <c r="D2" s="289"/>
      <c r="F2" s="290"/>
      <c r="G2" s="290"/>
      <c r="H2" s="290"/>
      <c r="I2" s="290"/>
      <c r="J2" s="290"/>
      <c r="K2" s="109"/>
      <c r="L2" s="109"/>
    </row>
    <row r="3" spans="1:12" ht="3" customHeight="1" x14ac:dyDescent="0.3">
      <c r="A3" s="93"/>
      <c r="B3" s="93"/>
      <c r="C3" s="93"/>
      <c r="D3" s="93"/>
      <c r="F3" s="291"/>
      <c r="G3" s="291"/>
      <c r="H3" s="291"/>
      <c r="I3" s="291"/>
      <c r="J3" s="291"/>
      <c r="K3" s="109"/>
      <c r="L3" s="109"/>
    </row>
    <row r="4" spans="1:12" ht="36" customHeight="1" x14ac:dyDescent="0.3">
      <c r="A4" s="292" t="s">
        <v>297</v>
      </c>
      <c r="B4" s="292"/>
      <c r="C4" s="93"/>
      <c r="D4" s="93"/>
      <c r="F4" s="110" t="s">
        <v>298</v>
      </c>
      <c r="G4" s="110" t="s">
        <v>0</v>
      </c>
      <c r="H4" s="110" t="s">
        <v>299</v>
      </c>
      <c r="I4" s="110" t="s">
        <v>300</v>
      </c>
      <c r="J4" s="110" t="s">
        <v>301</v>
      </c>
      <c r="K4" s="110" t="s">
        <v>302</v>
      </c>
      <c r="L4" s="109"/>
    </row>
    <row r="5" spans="1:12" ht="32.25" customHeight="1" x14ac:dyDescent="0.3">
      <c r="A5" s="101" t="s">
        <v>292</v>
      </c>
      <c r="B5" s="93"/>
      <c r="C5" s="93"/>
      <c r="D5" s="93"/>
      <c r="F5" s="111" t="s">
        <v>309</v>
      </c>
      <c r="G5" s="112" t="s">
        <v>0</v>
      </c>
      <c r="H5" s="112">
        <v>4</v>
      </c>
      <c r="I5" s="113">
        <v>63.29</v>
      </c>
      <c r="J5" s="113">
        <f>H5*I5</f>
        <v>253.16</v>
      </c>
      <c r="K5" s="113">
        <f>J5/12</f>
        <v>21.096666666666668</v>
      </c>
      <c r="L5" s="114"/>
    </row>
    <row r="6" spans="1:12" ht="19.5" customHeight="1" x14ac:dyDescent="0.3">
      <c r="A6" s="293" t="s">
        <v>31</v>
      </c>
      <c r="B6" s="293"/>
      <c r="C6" s="293"/>
      <c r="D6" s="293"/>
      <c r="F6" s="111" t="s">
        <v>310</v>
      </c>
      <c r="G6" s="112" t="s">
        <v>0</v>
      </c>
      <c r="H6" s="112">
        <v>4</v>
      </c>
      <c r="I6" s="113">
        <v>56.6</v>
      </c>
      <c r="J6" s="113">
        <f t="shared" ref="J6:J10" si="0">H6*I6</f>
        <v>226.4</v>
      </c>
      <c r="K6" s="113">
        <f t="shared" ref="K6:K10" si="1">J6/12</f>
        <v>18.866666666666667</v>
      </c>
      <c r="L6" s="115"/>
    </row>
    <row r="7" spans="1:12" ht="14.45" customHeight="1" x14ac:dyDescent="0.3">
      <c r="A7" s="259" t="s">
        <v>31</v>
      </c>
      <c r="B7" s="285"/>
      <c r="C7" s="285"/>
      <c r="D7" s="285"/>
      <c r="F7" s="111" t="s">
        <v>311</v>
      </c>
      <c r="G7" s="112" t="s">
        <v>314</v>
      </c>
      <c r="H7" s="112">
        <v>6</v>
      </c>
      <c r="I7" s="113">
        <v>9.19</v>
      </c>
      <c r="J7" s="113">
        <f t="shared" si="0"/>
        <v>55.14</v>
      </c>
      <c r="K7" s="113">
        <f t="shared" si="1"/>
        <v>4.5949999999999998</v>
      </c>
      <c r="L7" s="116"/>
    </row>
    <row r="8" spans="1:12" ht="18.75" customHeight="1" x14ac:dyDescent="0.3">
      <c r="A8" s="285"/>
      <c r="B8" s="285"/>
      <c r="C8" s="285"/>
      <c r="D8" s="285"/>
      <c r="F8" s="111" t="s">
        <v>312</v>
      </c>
      <c r="G8" s="112" t="s">
        <v>314</v>
      </c>
      <c r="H8" s="112">
        <v>4</v>
      </c>
      <c r="I8" s="113"/>
      <c r="J8" s="113">
        <f t="shared" si="0"/>
        <v>0</v>
      </c>
      <c r="K8" s="113">
        <f t="shared" si="1"/>
        <v>0</v>
      </c>
      <c r="L8" s="116"/>
    </row>
    <row r="9" spans="1:12" ht="15.75" x14ac:dyDescent="0.3">
      <c r="A9" s="102"/>
      <c r="B9" s="102"/>
      <c r="C9" s="102"/>
      <c r="D9" s="102"/>
      <c r="F9" s="117" t="s">
        <v>313</v>
      </c>
      <c r="G9" s="112" t="s">
        <v>314</v>
      </c>
      <c r="H9" s="118">
        <v>4</v>
      </c>
      <c r="I9" s="144">
        <v>82.36</v>
      </c>
      <c r="J9" s="113">
        <f t="shared" si="0"/>
        <v>329.44</v>
      </c>
      <c r="K9" s="113">
        <f t="shared" si="1"/>
        <v>27.453333333333333</v>
      </c>
      <c r="L9" s="116"/>
    </row>
    <row r="10" spans="1:12" ht="15.75" x14ac:dyDescent="0.3">
      <c r="A10" s="258" t="s">
        <v>291</v>
      </c>
      <c r="B10" s="258"/>
      <c r="C10" s="258"/>
      <c r="D10" s="258"/>
      <c r="F10" s="119" t="s">
        <v>315</v>
      </c>
      <c r="G10" s="112" t="s">
        <v>0</v>
      </c>
      <c r="H10" s="120">
        <v>1</v>
      </c>
      <c r="I10" s="121">
        <v>10.96</v>
      </c>
      <c r="J10" s="113">
        <f t="shared" si="0"/>
        <v>10.96</v>
      </c>
      <c r="K10" s="113">
        <f t="shared" si="1"/>
        <v>0.91333333333333344</v>
      </c>
      <c r="L10" s="116"/>
    </row>
    <row r="11" spans="1:12" ht="15.75" x14ac:dyDescent="0.3">
      <c r="A11" s="122"/>
      <c r="B11" s="122"/>
      <c r="C11" s="122"/>
      <c r="D11" s="102"/>
      <c r="F11" s="119"/>
      <c r="G11" s="120" t="s">
        <v>31</v>
      </c>
      <c r="H11" s="120" t="s">
        <v>31</v>
      </c>
      <c r="I11" s="121"/>
      <c r="J11" s="113"/>
      <c r="K11" s="113"/>
      <c r="L11" s="116"/>
    </row>
    <row r="12" spans="1:12" ht="33" customHeight="1" x14ac:dyDescent="0.3">
      <c r="A12" s="99">
        <v>1</v>
      </c>
      <c r="B12" s="89" t="s">
        <v>290</v>
      </c>
      <c r="C12" s="286" t="s">
        <v>289</v>
      </c>
      <c r="D12" s="287"/>
      <c r="F12" s="123" t="s">
        <v>31</v>
      </c>
      <c r="G12" s="124" t="s">
        <v>31</v>
      </c>
      <c r="H12" s="124"/>
      <c r="I12" s="124"/>
      <c r="J12" s="147">
        <f>SUM(J5:J11)</f>
        <v>875.10000000000014</v>
      </c>
      <c r="K12" s="125">
        <f>SUM(K5:K11)</f>
        <v>72.924999999999997</v>
      </c>
      <c r="L12" s="116"/>
    </row>
    <row r="13" spans="1:12" ht="15.75" x14ac:dyDescent="0.3">
      <c r="A13" s="99">
        <v>2</v>
      </c>
      <c r="B13" s="89" t="s">
        <v>288</v>
      </c>
      <c r="C13" s="106"/>
      <c r="D13" s="106"/>
      <c r="F13" s="124"/>
      <c r="G13" s="124"/>
      <c r="H13" s="126"/>
      <c r="I13" s="126"/>
      <c r="J13" s="124"/>
      <c r="K13" s="124"/>
      <c r="L13" s="116"/>
    </row>
    <row r="14" spans="1:12" ht="15.75" x14ac:dyDescent="0.3">
      <c r="A14" s="99">
        <v>3</v>
      </c>
      <c r="B14" s="92" t="s">
        <v>287</v>
      </c>
      <c r="C14" s="107">
        <v>1240</v>
      </c>
      <c r="D14" s="108"/>
      <c r="F14" s="124"/>
      <c r="G14" s="124"/>
      <c r="H14" s="126"/>
      <c r="I14" s="126"/>
      <c r="J14" s="124"/>
      <c r="K14" s="124"/>
      <c r="L14" s="116"/>
    </row>
    <row r="15" spans="1:12" ht="29.25" customHeight="1" x14ac:dyDescent="0.3">
      <c r="A15" s="91">
        <v>4</v>
      </c>
      <c r="B15" s="90" t="s">
        <v>286</v>
      </c>
      <c r="C15" s="235" t="s">
        <v>303</v>
      </c>
      <c r="D15" s="236"/>
      <c r="F15" s="124"/>
      <c r="G15" s="124"/>
      <c r="H15" s="126"/>
      <c r="I15" s="126"/>
      <c r="J15" s="124"/>
      <c r="K15" s="127"/>
      <c r="L15" s="116"/>
    </row>
    <row r="16" spans="1:12" ht="15.75" x14ac:dyDescent="0.3">
      <c r="A16" s="99">
        <v>5</v>
      </c>
      <c r="B16" s="89" t="s">
        <v>285</v>
      </c>
      <c r="C16" s="288">
        <v>44562</v>
      </c>
      <c r="D16" s="288"/>
      <c r="F16" s="124"/>
      <c r="G16" s="124"/>
      <c r="H16" s="126"/>
      <c r="I16" s="126"/>
      <c r="J16" s="124"/>
      <c r="K16" s="124"/>
      <c r="L16" s="116"/>
    </row>
    <row r="17" spans="1:12" ht="15.75" x14ac:dyDescent="0.3">
      <c r="A17" s="99">
        <v>6</v>
      </c>
      <c r="B17" s="89" t="s">
        <v>284</v>
      </c>
      <c r="C17" s="288" t="s">
        <v>283</v>
      </c>
      <c r="D17" s="288"/>
      <c r="F17" s="124"/>
      <c r="G17" s="124"/>
      <c r="H17" s="126"/>
      <c r="I17" s="126"/>
      <c r="J17" s="124"/>
      <c r="K17" s="124"/>
      <c r="L17" s="116"/>
    </row>
    <row r="18" spans="1:12" ht="15.75" x14ac:dyDescent="0.3">
      <c r="A18" s="99">
        <v>7</v>
      </c>
      <c r="B18" s="89" t="s">
        <v>282</v>
      </c>
      <c r="C18" s="288" t="s">
        <v>281</v>
      </c>
      <c r="D18" s="288"/>
      <c r="F18" s="124"/>
      <c r="G18" s="124"/>
      <c r="H18" s="126"/>
      <c r="I18" s="126"/>
      <c r="J18" s="124"/>
      <c r="K18" s="124"/>
      <c r="L18" s="116"/>
    </row>
    <row r="19" spans="1:12" ht="15.75" x14ac:dyDescent="0.3">
      <c r="A19" s="99">
        <v>8</v>
      </c>
      <c r="B19" s="89" t="s">
        <v>280</v>
      </c>
      <c r="C19" s="294" t="s">
        <v>31</v>
      </c>
      <c r="D19" s="294"/>
      <c r="F19" s="124"/>
      <c r="G19" s="124"/>
      <c r="H19" s="126"/>
      <c r="I19" s="126"/>
      <c r="J19" s="124"/>
      <c r="K19" s="124"/>
      <c r="L19" s="116"/>
    </row>
    <row r="20" spans="1:12" ht="15.75" customHeight="1" x14ac:dyDescent="0.3">
      <c r="A20" s="254" t="s">
        <v>168</v>
      </c>
      <c r="B20" s="254"/>
      <c r="C20" s="254"/>
      <c r="D20" s="254"/>
      <c r="F20" s="128"/>
      <c r="G20" s="128"/>
      <c r="H20" s="128"/>
      <c r="I20" s="128"/>
      <c r="J20" s="128"/>
      <c r="K20" s="128"/>
      <c r="L20" s="129"/>
    </row>
    <row r="21" spans="1:12" x14ac:dyDescent="0.3">
      <c r="A21" s="272" t="s">
        <v>279</v>
      </c>
      <c r="B21" s="272"/>
      <c r="C21" s="272"/>
      <c r="D21" s="272"/>
      <c r="F21" s="130"/>
      <c r="G21" s="131"/>
      <c r="H21" s="132"/>
      <c r="I21" s="132"/>
      <c r="J21" s="131"/>
      <c r="K21" s="109"/>
      <c r="L21" s="109"/>
    </row>
    <row r="22" spans="1:12" x14ac:dyDescent="0.3">
      <c r="A22" s="247" t="s">
        <v>278</v>
      </c>
      <c r="B22" s="247"/>
      <c r="C22" s="247"/>
      <c r="D22" s="247"/>
      <c r="F22" s="130"/>
      <c r="G22" s="131"/>
      <c r="H22" s="132"/>
      <c r="I22" s="132"/>
      <c r="J22" s="131"/>
      <c r="K22" s="109"/>
      <c r="L22" s="109"/>
    </row>
    <row r="23" spans="1:12" x14ac:dyDescent="0.3">
      <c r="A23" s="284" t="s">
        <v>277</v>
      </c>
      <c r="B23" s="284"/>
      <c r="C23" s="284"/>
      <c r="D23" s="284"/>
      <c r="F23" s="130"/>
      <c r="G23" s="131"/>
      <c r="H23" s="132"/>
      <c r="I23" s="132"/>
      <c r="J23" s="131"/>
      <c r="K23" s="109"/>
      <c r="L23" s="109"/>
    </row>
    <row r="24" spans="1:12" ht="15.6" customHeight="1" x14ac:dyDescent="0.3">
      <c r="A24" s="246" t="s">
        <v>276</v>
      </c>
      <c r="B24" s="246"/>
      <c r="C24" s="246"/>
      <c r="D24" s="246"/>
      <c r="F24" s="109"/>
      <c r="G24" s="109"/>
      <c r="H24" s="109"/>
      <c r="I24" s="109"/>
      <c r="J24" s="109"/>
      <c r="K24" s="109"/>
      <c r="L24" s="109"/>
    </row>
    <row r="25" spans="1:12" ht="15.6" customHeight="1" x14ac:dyDescent="0.3">
      <c r="A25" s="246" t="s">
        <v>275</v>
      </c>
      <c r="B25" s="246"/>
      <c r="C25" s="246"/>
      <c r="D25" s="246"/>
      <c r="F25" s="274"/>
      <c r="G25" s="274"/>
      <c r="H25" s="274"/>
      <c r="I25" s="274"/>
      <c r="J25" s="274"/>
      <c r="K25" s="274"/>
      <c r="L25" s="274"/>
    </row>
    <row r="26" spans="1:12" x14ac:dyDescent="0.3">
      <c r="A26" s="61"/>
      <c r="B26" s="61"/>
      <c r="C26" s="61"/>
      <c r="D26" s="61"/>
      <c r="F26" s="133"/>
      <c r="G26" s="115"/>
      <c r="H26" s="133"/>
      <c r="I26" s="133"/>
      <c r="J26" s="133"/>
      <c r="K26" s="133"/>
      <c r="L26" s="115"/>
    </row>
    <row r="27" spans="1:12" ht="15.75" x14ac:dyDescent="0.3">
      <c r="A27" s="258" t="s">
        <v>145</v>
      </c>
      <c r="B27" s="258"/>
      <c r="C27" s="258"/>
      <c r="D27" s="258"/>
      <c r="F27" s="124"/>
      <c r="G27" s="134"/>
      <c r="H27" s="124"/>
      <c r="I27" s="124"/>
      <c r="J27" s="124"/>
      <c r="K27" s="135"/>
      <c r="L27" s="135"/>
    </row>
    <row r="28" spans="1:12" ht="15.75" x14ac:dyDescent="0.3">
      <c r="A28" s="61"/>
      <c r="B28" s="61"/>
      <c r="C28" s="61"/>
      <c r="D28" s="61"/>
      <c r="F28" s="124"/>
      <c r="G28" s="134"/>
      <c r="H28" s="124"/>
      <c r="I28" s="124"/>
      <c r="J28" s="124"/>
      <c r="K28" s="135"/>
      <c r="L28" s="135"/>
    </row>
    <row r="29" spans="1:12" ht="15.75" x14ac:dyDescent="0.3">
      <c r="A29" s="96">
        <v>1</v>
      </c>
      <c r="B29" s="96" t="s">
        <v>274</v>
      </c>
      <c r="C29" s="281" t="s">
        <v>147</v>
      </c>
      <c r="D29" s="281"/>
      <c r="F29" s="124"/>
      <c r="G29" s="134"/>
      <c r="H29" s="124"/>
      <c r="I29" s="124"/>
      <c r="J29" s="124"/>
      <c r="K29" s="135"/>
      <c r="L29" s="135"/>
    </row>
    <row r="30" spans="1:12" ht="15.75" x14ac:dyDescent="0.3">
      <c r="A30" s="97" t="s">
        <v>146</v>
      </c>
      <c r="B30" s="66" t="s">
        <v>273</v>
      </c>
      <c r="C30" s="282">
        <f>C14</f>
        <v>1240</v>
      </c>
      <c r="D30" s="283"/>
      <c r="F30" s="124"/>
      <c r="G30" s="134"/>
      <c r="H30" s="124"/>
      <c r="I30" s="124"/>
      <c r="J30" s="124"/>
      <c r="K30" s="135"/>
      <c r="L30" s="135"/>
    </row>
    <row r="31" spans="1:12" ht="15.75" x14ac:dyDescent="0.3">
      <c r="A31" s="97" t="s">
        <v>144</v>
      </c>
      <c r="B31" s="66" t="s">
        <v>272</v>
      </c>
      <c r="C31" s="276"/>
      <c r="D31" s="277"/>
      <c r="F31" s="128"/>
      <c r="G31" s="128"/>
      <c r="H31" s="128"/>
      <c r="I31" s="128"/>
      <c r="J31" s="128"/>
      <c r="K31" s="128"/>
      <c r="L31" s="135"/>
    </row>
    <row r="32" spans="1:12" x14ac:dyDescent="0.3">
      <c r="A32" s="97" t="s">
        <v>142</v>
      </c>
      <c r="B32" s="66" t="s">
        <v>271</v>
      </c>
      <c r="C32" s="276"/>
      <c r="D32" s="277"/>
      <c r="F32" s="109"/>
      <c r="G32" s="109"/>
      <c r="H32" s="109"/>
      <c r="I32" s="109"/>
      <c r="J32" s="109"/>
      <c r="K32" s="109"/>
      <c r="L32" s="109"/>
    </row>
    <row r="33" spans="1:12" x14ac:dyDescent="0.3">
      <c r="A33" s="97" t="s">
        <v>140</v>
      </c>
      <c r="B33" s="60" t="s">
        <v>270</v>
      </c>
      <c r="C33" s="278"/>
      <c r="D33" s="276"/>
      <c r="F33" s="274"/>
      <c r="G33" s="274"/>
      <c r="H33" s="274"/>
      <c r="I33" s="274"/>
      <c r="J33" s="274"/>
      <c r="K33" s="274"/>
      <c r="L33" s="274"/>
    </row>
    <row r="34" spans="1:12" x14ac:dyDescent="0.3">
      <c r="A34" s="97" t="s">
        <v>138</v>
      </c>
      <c r="B34" s="60" t="s">
        <v>269</v>
      </c>
      <c r="C34" s="278"/>
      <c r="D34" s="276"/>
      <c r="F34" s="136"/>
      <c r="G34" s="136"/>
      <c r="H34" s="136"/>
      <c r="I34" s="137"/>
      <c r="J34" s="137"/>
      <c r="K34" s="137"/>
      <c r="L34" s="137"/>
    </row>
    <row r="35" spans="1:12" x14ac:dyDescent="0.3">
      <c r="A35" s="97" t="s">
        <v>135</v>
      </c>
      <c r="B35" s="66" t="s">
        <v>193</v>
      </c>
      <c r="C35" s="279"/>
      <c r="D35" s="280"/>
      <c r="F35" s="138"/>
      <c r="G35" s="139"/>
      <c r="H35" s="138"/>
      <c r="I35" s="138"/>
      <c r="J35" s="138"/>
      <c r="K35" s="140"/>
      <c r="L35" s="140"/>
    </row>
    <row r="36" spans="1:12" ht="24.75" customHeight="1" x14ac:dyDescent="0.3">
      <c r="A36" s="255" t="s">
        <v>171</v>
      </c>
      <c r="B36" s="255"/>
      <c r="C36" s="275">
        <f>SUM(C30:C35)</f>
        <v>1240</v>
      </c>
      <c r="D36" s="275"/>
      <c r="F36" s="138"/>
      <c r="G36" s="139"/>
      <c r="H36" s="138"/>
      <c r="I36" s="138"/>
      <c r="J36" s="138"/>
      <c r="K36" s="140"/>
      <c r="L36" s="140"/>
    </row>
    <row r="37" spans="1:12" ht="15.75" customHeight="1" x14ac:dyDescent="0.3">
      <c r="A37" s="254" t="s">
        <v>168</v>
      </c>
      <c r="B37" s="254"/>
      <c r="C37" s="254"/>
      <c r="D37" s="254"/>
      <c r="F37" s="138"/>
      <c r="G37" s="139"/>
      <c r="H37" s="138"/>
      <c r="I37" s="138"/>
      <c r="J37" s="138"/>
      <c r="K37" s="140"/>
      <c r="L37" s="140"/>
    </row>
    <row r="38" spans="1:12" ht="15.75" customHeight="1" x14ac:dyDescent="0.3">
      <c r="A38" s="267" t="s">
        <v>268</v>
      </c>
      <c r="B38" s="267"/>
      <c r="C38" s="267"/>
      <c r="D38" s="267"/>
      <c r="F38" s="138"/>
      <c r="G38" s="139"/>
      <c r="H38" s="138"/>
      <c r="I38" s="138"/>
      <c r="J38" s="138"/>
      <c r="K38" s="140"/>
      <c r="L38" s="140"/>
    </row>
    <row r="39" spans="1:12" ht="15.6" customHeight="1" x14ac:dyDescent="0.3">
      <c r="A39" s="246" t="s">
        <v>267</v>
      </c>
      <c r="B39" s="246"/>
      <c r="C39" s="246"/>
      <c r="D39" s="246"/>
      <c r="F39" s="138"/>
      <c r="G39" s="139"/>
      <c r="H39" s="138"/>
      <c r="I39" s="138"/>
      <c r="J39" s="138"/>
      <c r="K39" s="140"/>
      <c r="L39" s="140"/>
    </row>
    <row r="40" spans="1:12" x14ac:dyDescent="0.3">
      <c r="A40" s="61"/>
      <c r="B40" s="61"/>
      <c r="C40" s="61"/>
      <c r="D40" s="61"/>
      <c r="F40" s="109"/>
      <c r="G40" s="109"/>
      <c r="H40" s="109"/>
      <c r="I40" s="109"/>
      <c r="J40" s="109"/>
      <c r="K40" s="141"/>
      <c r="L40" s="141"/>
    </row>
    <row r="41" spans="1:12" x14ac:dyDescent="0.3">
      <c r="A41" s="248" t="s">
        <v>143</v>
      </c>
      <c r="B41" s="248"/>
      <c r="C41" s="248"/>
      <c r="D41" s="248"/>
      <c r="F41" s="109"/>
      <c r="G41" s="109"/>
      <c r="H41" s="109"/>
      <c r="I41" s="109"/>
      <c r="J41" s="109"/>
      <c r="K41" s="109"/>
      <c r="L41" s="109"/>
    </row>
    <row r="42" spans="1:12" ht="15.75" customHeight="1" x14ac:dyDescent="0.3">
      <c r="A42" s="254" t="s">
        <v>168</v>
      </c>
      <c r="B42" s="254"/>
      <c r="C42" s="254"/>
      <c r="D42" s="254"/>
      <c r="F42" s="109"/>
      <c r="G42" s="109"/>
      <c r="H42" s="109"/>
      <c r="I42" s="109"/>
      <c r="J42" s="109"/>
      <c r="K42" s="109"/>
      <c r="L42" s="109"/>
    </row>
    <row r="43" spans="1:12" ht="15.75" customHeight="1" x14ac:dyDescent="0.3">
      <c r="A43" s="246" t="s">
        <v>266</v>
      </c>
      <c r="B43" s="246"/>
      <c r="C43" s="246"/>
      <c r="D43" s="246"/>
      <c r="F43" s="274"/>
      <c r="G43" s="274"/>
      <c r="H43" s="274"/>
      <c r="I43" s="274"/>
      <c r="J43" s="274"/>
      <c r="K43" s="274"/>
      <c r="L43" s="274"/>
    </row>
    <row r="44" spans="1:12" x14ac:dyDescent="0.3">
      <c r="A44" s="246"/>
      <c r="B44" s="246"/>
      <c r="C44" s="246"/>
      <c r="D44" s="246"/>
      <c r="F44" s="133"/>
      <c r="G44" s="115"/>
      <c r="H44" s="133"/>
      <c r="I44" s="133"/>
      <c r="J44" s="133"/>
      <c r="K44" s="133"/>
      <c r="L44" s="115"/>
    </row>
    <row r="45" spans="1:12" ht="24" customHeight="1" x14ac:dyDescent="0.3">
      <c r="A45" s="246" t="s">
        <v>265</v>
      </c>
      <c r="B45" s="246"/>
      <c r="C45" s="246"/>
      <c r="D45" s="246"/>
      <c r="F45" s="124"/>
      <c r="G45" s="134"/>
      <c r="H45" s="126"/>
      <c r="I45" s="128"/>
      <c r="J45" s="124"/>
      <c r="K45" s="116"/>
      <c r="L45" s="116"/>
    </row>
    <row r="46" spans="1:12" ht="47.25" customHeight="1" x14ac:dyDescent="0.3">
      <c r="A46" s="68"/>
      <c r="B46" s="61"/>
      <c r="C46" s="61"/>
      <c r="D46" s="61"/>
      <c r="F46" s="124"/>
      <c r="G46" s="134"/>
      <c r="H46" s="126"/>
      <c r="I46" s="128"/>
      <c r="J46" s="124"/>
      <c r="K46" s="116"/>
      <c r="L46" s="116"/>
    </row>
    <row r="47" spans="1:12" ht="15.75" x14ac:dyDescent="0.3">
      <c r="A47" s="258" t="s">
        <v>264</v>
      </c>
      <c r="B47" s="258"/>
      <c r="C47" s="258"/>
      <c r="D47" s="258"/>
      <c r="F47" s="124"/>
      <c r="G47" s="134"/>
      <c r="H47" s="126"/>
      <c r="I47" s="128"/>
      <c r="J47" s="124"/>
      <c r="K47" s="116"/>
      <c r="L47" s="116"/>
    </row>
    <row r="48" spans="1:12" ht="15.75" x14ac:dyDescent="0.3">
      <c r="A48" s="61"/>
      <c r="B48" s="61"/>
      <c r="C48" s="61"/>
      <c r="D48" s="61"/>
      <c r="F48" s="124"/>
      <c r="G48" s="134"/>
      <c r="H48" s="126"/>
      <c r="I48" s="128"/>
      <c r="J48" s="124"/>
      <c r="K48" s="116"/>
      <c r="L48" s="116"/>
    </row>
    <row r="49" spans="1:12" ht="15.75" x14ac:dyDescent="0.3">
      <c r="A49" s="96" t="s">
        <v>225</v>
      </c>
      <c r="B49" s="96" t="s">
        <v>224</v>
      </c>
      <c r="C49" s="96" t="s">
        <v>159</v>
      </c>
      <c r="D49" s="96" t="s">
        <v>147</v>
      </c>
      <c r="F49" s="124"/>
      <c r="G49" s="134"/>
      <c r="H49" s="126"/>
      <c r="I49" s="128"/>
      <c r="J49" s="124"/>
      <c r="K49" s="116"/>
      <c r="L49" s="116"/>
    </row>
    <row r="50" spans="1:12" ht="15.75" x14ac:dyDescent="0.3">
      <c r="A50" s="97" t="s">
        <v>146</v>
      </c>
      <c r="B50" s="60" t="s">
        <v>263</v>
      </c>
      <c r="C50" s="74">
        <f>1/12</f>
        <v>8.3333333333333329E-2</v>
      </c>
      <c r="D50" s="76">
        <f>C36*C50</f>
        <v>103.33333333333333</v>
      </c>
      <c r="F50" s="124"/>
      <c r="G50" s="134"/>
      <c r="H50" s="126"/>
      <c r="I50" s="128"/>
      <c r="J50" s="124"/>
      <c r="K50" s="116"/>
      <c r="L50" s="116"/>
    </row>
    <row r="51" spans="1:12" ht="15.75" x14ac:dyDescent="0.3">
      <c r="A51" s="97" t="s">
        <v>144</v>
      </c>
      <c r="B51" s="60" t="s">
        <v>262</v>
      </c>
      <c r="C51" s="88">
        <v>0.121</v>
      </c>
      <c r="D51" s="76">
        <f>C36*C51</f>
        <v>150.04</v>
      </c>
      <c r="F51" s="128"/>
      <c r="G51" s="128"/>
      <c r="H51" s="128"/>
      <c r="I51" s="128"/>
      <c r="J51" s="128"/>
      <c r="K51" s="128"/>
      <c r="L51" s="129"/>
    </row>
    <row r="52" spans="1:12" x14ac:dyDescent="0.3">
      <c r="A52" s="255" t="s">
        <v>150</v>
      </c>
      <c r="B52" s="255"/>
      <c r="C52" s="97"/>
      <c r="D52" s="72">
        <f>SUM(D50:D51)</f>
        <v>253.37333333333333</v>
      </c>
      <c r="F52" s="109"/>
      <c r="G52" s="109"/>
      <c r="H52" s="109"/>
      <c r="I52" s="109"/>
      <c r="J52" s="109"/>
      <c r="K52" s="109"/>
      <c r="L52" s="109"/>
    </row>
    <row r="53" spans="1:12" ht="15.75" customHeight="1" x14ac:dyDescent="0.3">
      <c r="A53" s="254" t="s">
        <v>168</v>
      </c>
      <c r="B53" s="254"/>
      <c r="C53" s="254"/>
      <c r="D53" s="254"/>
    </row>
    <row r="54" spans="1:12" ht="27" customHeight="1" x14ac:dyDescent="0.3">
      <c r="A54" s="267" t="s">
        <v>261</v>
      </c>
      <c r="B54" s="267"/>
      <c r="C54" s="267"/>
      <c r="D54" s="267"/>
    </row>
    <row r="55" spans="1:12" ht="32.1" customHeight="1" x14ac:dyDescent="0.3">
      <c r="A55" s="246" t="s">
        <v>260</v>
      </c>
      <c r="B55" s="246"/>
      <c r="C55" s="246"/>
      <c r="D55" s="246"/>
    </row>
    <row r="56" spans="1:12" x14ac:dyDescent="0.3">
      <c r="A56" s="61"/>
      <c r="B56" s="61"/>
      <c r="C56" s="61"/>
      <c r="D56" s="61"/>
    </row>
    <row r="57" spans="1:12" x14ac:dyDescent="0.3">
      <c r="A57" s="273" t="s">
        <v>259</v>
      </c>
      <c r="B57" s="273"/>
      <c r="C57" s="273"/>
      <c r="D57" s="273"/>
    </row>
    <row r="58" spans="1:12" x14ac:dyDescent="0.3">
      <c r="A58" s="142"/>
      <c r="B58" s="142"/>
      <c r="C58" s="142"/>
      <c r="D58" s="142"/>
    </row>
    <row r="59" spans="1:12" x14ac:dyDescent="0.3">
      <c r="A59" s="249" t="s">
        <v>258</v>
      </c>
      <c r="B59" s="249"/>
      <c r="C59" s="64">
        <f>C36+D52</f>
        <v>1493.3733333333334</v>
      </c>
      <c r="D59" s="61"/>
    </row>
    <row r="60" spans="1:12" x14ac:dyDescent="0.3">
      <c r="A60" s="96" t="s">
        <v>223</v>
      </c>
      <c r="B60" s="96" t="s">
        <v>222</v>
      </c>
      <c r="C60" s="96" t="s">
        <v>159</v>
      </c>
      <c r="D60" s="96" t="s">
        <v>147</v>
      </c>
    </row>
    <row r="61" spans="1:12" x14ac:dyDescent="0.3">
      <c r="A61" s="97" t="s">
        <v>146</v>
      </c>
      <c r="B61" s="60" t="s">
        <v>257</v>
      </c>
      <c r="C61" s="87">
        <v>0.2</v>
      </c>
      <c r="D61" s="83">
        <f>$C$59*C61</f>
        <v>298.67466666666672</v>
      </c>
    </row>
    <row r="62" spans="1:12" x14ac:dyDescent="0.3">
      <c r="A62" s="97" t="s">
        <v>144</v>
      </c>
      <c r="B62" s="60" t="s">
        <v>256</v>
      </c>
      <c r="C62" s="84">
        <v>2.5000000000000001E-2</v>
      </c>
      <c r="D62" s="83">
        <f t="shared" ref="D62:D68" si="2">$C$59*C62</f>
        <v>37.33433333333334</v>
      </c>
    </row>
    <row r="63" spans="1:12" x14ac:dyDescent="0.3">
      <c r="A63" s="97" t="s">
        <v>142</v>
      </c>
      <c r="B63" s="86" t="s">
        <v>255</v>
      </c>
      <c r="C63" s="85">
        <v>0.03</v>
      </c>
      <c r="D63" s="83">
        <f>$C$59*C63</f>
        <v>44.801200000000001</v>
      </c>
    </row>
    <row r="64" spans="1:12" x14ac:dyDescent="0.3">
      <c r="A64" s="97" t="s">
        <v>140</v>
      </c>
      <c r="B64" s="60" t="s">
        <v>254</v>
      </c>
      <c r="C64" s="84">
        <v>1.4999999999999999E-2</v>
      </c>
      <c r="D64" s="83">
        <f t="shared" si="2"/>
        <v>22.400600000000001</v>
      </c>
    </row>
    <row r="65" spans="1:4" x14ac:dyDescent="0.3">
      <c r="A65" s="97" t="s">
        <v>138</v>
      </c>
      <c r="B65" s="60" t="s">
        <v>253</v>
      </c>
      <c r="C65" s="84">
        <v>0.01</v>
      </c>
      <c r="D65" s="83">
        <f t="shared" si="2"/>
        <v>14.933733333333334</v>
      </c>
    </row>
    <row r="66" spans="1:4" x14ac:dyDescent="0.3">
      <c r="A66" s="97" t="s">
        <v>135</v>
      </c>
      <c r="B66" s="60" t="s">
        <v>252</v>
      </c>
      <c r="C66" s="84">
        <v>6.0000000000000001E-3</v>
      </c>
      <c r="D66" s="83">
        <f t="shared" si="2"/>
        <v>8.9602400000000006</v>
      </c>
    </row>
    <row r="67" spans="1:4" x14ac:dyDescent="0.3">
      <c r="A67" s="97" t="s">
        <v>194</v>
      </c>
      <c r="B67" s="60" t="s">
        <v>251</v>
      </c>
      <c r="C67" s="84">
        <v>2E-3</v>
      </c>
      <c r="D67" s="83">
        <f t="shared" si="2"/>
        <v>2.9867466666666669</v>
      </c>
    </row>
    <row r="68" spans="1:4" x14ac:dyDescent="0.3">
      <c r="A68" s="97" t="s">
        <v>250</v>
      </c>
      <c r="B68" s="60" t="s">
        <v>249</v>
      </c>
      <c r="C68" s="84">
        <v>0.08</v>
      </c>
      <c r="D68" s="83">
        <f t="shared" si="2"/>
        <v>119.46986666666668</v>
      </c>
    </row>
    <row r="69" spans="1:4" x14ac:dyDescent="0.3">
      <c r="A69" s="255" t="s">
        <v>169</v>
      </c>
      <c r="B69" s="255"/>
      <c r="C69" s="82">
        <f>SUM(C61:C68)</f>
        <v>0.36800000000000005</v>
      </c>
      <c r="D69" s="72">
        <f>SUM(D61:D68)</f>
        <v>549.56138666666675</v>
      </c>
    </row>
    <row r="70" spans="1:4" ht="15.75" customHeight="1" x14ac:dyDescent="0.3">
      <c r="A70" s="254" t="s">
        <v>168</v>
      </c>
      <c r="B70" s="254"/>
      <c r="C70" s="254"/>
      <c r="D70" s="254"/>
    </row>
    <row r="71" spans="1:4" x14ac:dyDescent="0.3">
      <c r="A71" s="272" t="s">
        <v>248</v>
      </c>
      <c r="B71" s="272"/>
      <c r="C71" s="272"/>
      <c r="D71" s="272"/>
    </row>
    <row r="72" spans="1:4" ht="14.45" customHeight="1" x14ac:dyDescent="0.3">
      <c r="A72" s="246" t="s">
        <v>247</v>
      </c>
      <c r="B72" s="246"/>
      <c r="C72" s="246"/>
      <c r="D72" s="246"/>
    </row>
    <row r="73" spans="1:4" x14ac:dyDescent="0.3">
      <c r="A73" s="246"/>
      <c r="B73" s="246"/>
      <c r="C73" s="246"/>
      <c r="D73" s="246"/>
    </row>
    <row r="74" spans="1:4" ht="14.45" customHeight="1" x14ac:dyDescent="0.3">
      <c r="A74" s="246" t="s">
        <v>246</v>
      </c>
      <c r="B74" s="246"/>
      <c r="C74" s="246"/>
      <c r="D74" s="246"/>
    </row>
    <row r="75" spans="1:4" ht="14.45" customHeight="1" x14ac:dyDescent="0.3">
      <c r="A75" s="246"/>
      <c r="B75" s="246"/>
      <c r="C75" s="246"/>
      <c r="D75" s="246"/>
    </row>
    <row r="76" spans="1:4" ht="14.45" customHeight="1" x14ac:dyDescent="0.3">
      <c r="A76" s="246" t="s">
        <v>245</v>
      </c>
      <c r="B76" s="246"/>
      <c r="C76" s="246"/>
      <c r="D76" s="246"/>
    </row>
    <row r="77" spans="1:4" ht="15.75" customHeight="1" x14ac:dyDescent="0.3">
      <c r="A77" s="259" t="s">
        <v>244</v>
      </c>
      <c r="B77" s="259"/>
      <c r="C77" s="259"/>
      <c r="D77" s="259"/>
    </row>
    <row r="78" spans="1:4" x14ac:dyDescent="0.3">
      <c r="A78" s="259"/>
      <c r="B78" s="259"/>
      <c r="C78" s="259"/>
      <c r="D78" s="259"/>
    </row>
    <row r="79" spans="1:4" x14ac:dyDescent="0.3">
      <c r="A79" s="247" t="s">
        <v>243</v>
      </c>
      <c r="B79" s="247"/>
      <c r="C79" s="247"/>
      <c r="D79" s="247"/>
    </row>
    <row r="80" spans="1:4" x14ac:dyDescent="0.3">
      <c r="A80" s="247" t="s">
        <v>242</v>
      </c>
      <c r="B80" s="247"/>
      <c r="C80" s="247"/>
      <c r="D80" s="247"/>
    </row>
    <row r="81" spans="1:4" ht="30.95" customHeight="1" x14ac:dyDescent="0.3">
      <c r="A81" s="271" t="s">
        <v>241</v>
      </c>
      <c r="B81" s="271"/>
      <c r="C81" s="271"/>
      <c r="D81" s="271"/>
    </row>
    <row r="82" spans="1:4" x14ac:dyDescent="0.3">
      <c r="A82" s="95"/>
      <c r="B82" s="95"/>
      <c r="C82" s="95"/>
      <c r="D82" s="95"/>
    </row>
    <row r="83" spans="1:4" x14ac:dyDescent="0.3">
      <c r="A83" s="258" t="s">
        <v>240</v>
      </c>
      <c r="B83" s="258"/>
      <c r="C83" s="258"/>
      <c r="D83" s="258"/>
    </row>
    <row r="84" spans="1:4" x14ac:dyDescent="0.3">
      <c r="A84" s="61"/>
      <c r="B84" s="61"/>
      <c r="C84" s="61"/>
      <c r="D84" s="61"/>
    </row>
    <row r="85" spans="1:4" x14ac:dyDescent="0.3">
      <c r="A85" s="96" t="s">
        <v>221</v>
      </c>
      <c r="B85" s="96" t="s">
        <v>220</v>
      </c>
      <c r="C85" s="96" t="s">
        <v>239</v>
      </c>
      <c r="D85" s="96" t="s">
        <v>147</v>
      </c>
    </row>
    <row r="86" spans="1:4" x14ac:dyDescent="0.3">
      <c r="A86" s="97" t="s">
        <v>146</v>
      </c>
      <c r="B86" s="80" t="s">
        <v>238</v>
      </c>
      <c r="C86" s="143">
        <v>0</v>
      </c>
      <c r="D86" s="104">
        <v>0</v>
      </c>
    </row>
    <row r="87" spans="1:4" x14ac:dyDescent="0.3">
      <c r="A87" s="67" t="s">
        <v>144</v>
      </c>
      <c r="B87" s="80" t="s">
        <v>237</v>
      </c>
      <c r="C87" s="103"/>
      <c r="D87" s="81"/>
    </row>
    <row r="88" spans="1:4" x14ac:dyDescent="0.3">
      <c r="A88" s="67" t="s">
        <v>142</v>
      </c>
      <c r="B88" s="80" t="s">
        <v>236</v>
      </c>
      <c r="C88" s="100"/>
      <c r="D88" s="103"/>
    </row>
    <row r="89" spans="1:4" x14ac:dyDescent="0.3">
      <c r="A89" s="67" t="s">
        <v>235</v>
      </c>
      <c r="B89" s="80" t="s">
        <v>234</v>
      </c>
      <c r="C89" s="100">
        <v>19.5</v>
      </c>
      <c r="D89" s="103">
        <f>C89*22-(0.25)</f>
        <v>428.75</v>
      </c>
    </row>
    <row r="90" spans="1:4" x14ac:dyDescent="0.3">
      <c r="A90" s="67" t="s">
        <v>233</v>
      </c>
      <c r="B90" s="80" t="s">
        <v>232</v>
      </c>
      <c r="C90" s="100"/>
      <c r="D90" s="103"/>
    </row>
    <row r="91" spans="1:4" x14ac:dyDescent="0.3">
      <c r="A91" s="255" t="s">
        <v>171</v>
      </c>
      <c r="B91" s="255"/>
      <c r="C91" s="255"/>
      <c r="D91" s="94">
        <f>SUM(D86:D90)</f>
        <v>428.75</v>
      </c>
    </row>
    <row r="92" spans="1:4" ht="15.75" customHeight="1" x14ac:dyDescent="0.3">
      <c r="A92" s="254" t="s">
        <v>168</v>
      </c>
      <c r="B92" s="254"/>
      <c r="C92" s="254"/>
      <c r="D92" s="254"/>
    </row>
    <row r="93" spans="1:4" ht="15.75" customHeight="1" x14ac:dyDescent="0.3">
      <c r="A93" s="267" t="s">
        <v>231</v>
      </c>
      <c r="B93" s="267"/>
      <c r="C93" s="267"/>
      <c r="D93" s="267"/>
    </row>
    <row r="94" spans="1:4" ht="30.6" customHeight="1" x14ac:dyDescent="0.3">
      <c r="A94" s="246" t="s">
        <v>230</v>
      </c>
      <c r="B94" s="246"/>
      <c r="C94" s="246"/>
      <c r="D94" s="246"/>
    </row>
    <row r="95" spans="1:4" ht="15.75" customHeight="1" x14ac:dyDescent="0.3">
      <c r="A95" s="246" t="s">
        <v>229</v>
      </c>
      <c r="B95" s="246"/>
      <c r="C95" s="246"/>
      <c r="D95" s="246"/>
    </row>
    <row r="96" spans="1:4" ht="14.45" customHeight="1" x14ac:dyDescent="0.3">
      <c r="A96" s="246" t="s">
        <v>228</v>
      </c>
      <c r="B96" s="246"/>
      <c r="C96" s="246"/>
      <c r="D96" s="246"/>
    </row>
    <row r="97" spans="1:4" ht="30" customHeight="1" x14ac:dyDescent="0.3">
      <c r="A97" s="246"/>
      <c r="B97" s="246"/>
      <c r="C97" s="246"/>
      <c r="D97" s="246"/>
    </row>
    <row r="98" spans="1:4" x14ac:dyDescent="0.3">
      <c r="A98" s="61"/>
      <c r="B98" s="61"/>
      <c r="C98" s="61"/>
      <c r="D98" s="61"/>
    </row>
    <row r="99" spans="1:4" x14ac:dyDescent="0.3">
      <c r="A99" s="258" t="s">
        <v>227</v>
      </c>
      <c r="B99" s="258"/>
      <c r="C99" s="258"/>
      <c r="D99" s="258"/>
    </row>
    <row r="100" spans="1:4" x14ac:dyDescent="0.3">
      <c r="A100" s="61"/>
      <c r="B100" s="61"/>
      <c r="C100" s="61"/>
      <c r="D100" s="61"/>
    </row>
    <row r="101" spans="1:4" x14ac:dyDescent="0.3">
      <c r="A101" s="96">
        <v>2</v>
      </c>
      <c r="B101" s="96" t="s">
        <v>226</v>
      </c>
      <c r="C101" s="241" t="s">
        <v>147</v>
      </c>
      <c r="D101" s="241"/>
    </row>
    <row r="102" spans="1:4" x14ac:dyDescent="0.3">
      <c r="A102" s="97" t="s">
        <v>225</v>
      </c>
      <c r="B102" s="60" t="s">
        <v>224</v>
      </c>
      <c r="C102" s="270">
        <f>D52</f>
        <v>253.37333333333333</v>
      </c>
      <c r="D102" s="270"/>
    </row>
    <row r="103" spans="1:4" x14ac:dyDescent="0.3">
      <c r="A103" s="97" t="s">
        <v>223</v>
      </c>
      <c r="B103" s="60" t="s">
        <v>222</v>
      </c>
      <c r="C103" s="238">
        <f>D69</f>
        <v>549.56138666666675</v>
      </c>
      <c r="D103" s="238"/>
    </row>
    <row r="104" spans="1:4" x14ac:dyDescent="0.3">
      <c r="A104" s="97" t="s">
        <v>221</v>
      </c>
      <c r="B104" s="60" t="s">
        <v>220</v>
      </c>
      <c r="C104" s="238">
        <f>D91</f>
        <v>428.75</v>
      </c>
      <c r="D104" s="238"/>
    </row>
    <row r="105" spans="1:4" x14ac:dyDescent="0.3">
      <c r="A105" s="235" t="s">
        <v>171</v>
      </c>
      <c r="B105" s="236"/>
      <c r="C105" s="237">
        <f>SUM(C102:C104)</f>
        <v>1231.6847200000002</v>
      </c>
      <c r="D105" s="237"/>
    </row>
    <row r="106" spans="1:4" x14ac:dyDescent="0.3">
      <c r="A106" s="61"/>
      <c r="B106" s="61"/>
      <c r="C106" s="61"/>
      <c r="D106" s="61"/>
    </row>
    <row r="107" spans="1:4" x14ac:dyDescent="0.3">
      <c r="A107" s="61"/>
      <c r="B107" s="61"/>
      <c r="C107" s="61"/>
      <c r="D107" s="61"/>
    </row>
    <row r="108" spans="1:4" x14ac:dyDescent="0.3">
      <c r="A108" s="248" t="s">
        <v>141</v>
      </c>
      <c r="B108" s="248"/>
      <c r="C108" s="248"/>
      <c r="D108" s="248"/>
    </row>
    <row r="109" spans="1:4" x14ac:dyDescent="0.3">
      <c r="A109" s="65"/>
      <c r="B109" s="65"/>
      <c r="C109" s="65"/>
      <c r="D109" s="65"/>
    </row>
    <row r="110" spans="1:4" x14ac:dyDescent="0.3">
      <c r="A110" s="268" t="s">
        <v>219</v>
      </c>
      <c r="B110" s="268"/>
      <c r="C110" s="79">
        <f>C36+C105-SUM(D61:D67)</f>
        <v>2041.5932000000003</v>
      </c>
      <c r="D110" s="78"/>
    </row>
    <row r="111" spans="1:4" x14ac:dyDescent="0.3">
      <c r="A111" s="269" t="s">
        <v>218</v>
      </c>
      <c r="B111" s="269"/>
      <c r="C111" s="79">
        <f>C36+C102</f>
        <v>1493.3733333333334</v>
      </c>
      <c r="D111" s="78"/>
    </row>
    <row r="112" spans="1:4" x14ac:dyDescent="0.3">
      <c r="A112" s="269" t="s">
        <v>217</v>
      </c>
      <c r="B112" s="269"/>
      <c r="C112" s="79">
        <f>C36+C105</f>
        <v>2471.6847200000002</v>
      </c>
      <c r="D112" s="78"/>
    </row>
    <row r="113" spans="1:4" x14ac:dyDescent="0.3">
      <c r="A113" s="96">
        <v>3</v>
      </c>
      <c r="B113" s="96" t="s">
        <v>216</v>
      </c>
      <c r="C113" s="96" t="s">
        <v>215</v>
      </c>
      <c r="D113" s="96" t="s">
        <v>147</v>
      </c>
    </row>
    <row r="114" spans="1:4" x14ac:dyDescent="0.3">
      <c r="A114" s="97" t="s">
        <v>146</v>
      </c>
      <c r="B114" s="77" t="s">
        <v>214</v>
      </c>
      <c r="C114" s="63">
        <f>5%*1/12</f>
        <v>4.1666666666666666E-3</v>
      </c>
      <c r="D114" s="76">
        <f>C114*C14</f>
        <v>5.166666666666667</v>
      </c>
    </row>
    <row r="115" spans="1:4" x14ac:dyDescent="0.3">
      <c r="A115" s="97" t="s">
        <v>144</v>
      </c>
      <c r="B115" s="77" t="s">
        <v>213</v>
      </c>
      <c r="C115" s="63">
        <f>8%*C114</f>
        <v>3.3333333333333332E-4</v>
      </c>
      <c r="D115" s="76">
        <f>C115*C14</f>
        <v>0.41333333333333333</v>
      </c>
    </row>
    <row r="116" spans="1:4" x14ac:dyDescent="0.3">
      <c r="A116" s="97" t="s">
        <v>142</v>
      </c>
      <c r="B116" s="77" t="s">
        <v>212</v>
      </c>
      <c r="C116" s="63">
        <v>0.02</v>
      </c>
      <c r="D116" s="76">
        <f>C116*D114</f>
        <v>0.10333333333333335</v>
      </c>
    </row>
    <row r="117" spans="1:4" x14ac:dyDescent="0.3">
      <c r="A117" s="97" t="s">
        <v>140</v>
      </c>
      <c r="B117" s="77" t="s">
        <v>211</v>
      </c>
      <c r="C117" s="63">
        <f>7/30/12</f>
        <v>1.9444444444444445E-2</v>
      </c>
      <c r="D117" s="76">
        <f>C112*C117</f>
        <v>48.060536222222225</v>
      </c>
    </row>
    <row r="118" spans="1:4" x14ac:dyDescent="0.3">
      <c r="A118" s="97" t="s">
        <v>138</v>
      </c>
      <c r="B118" s="77" t="s">
        <v>210</v>
      </c>
      <c r="C118" s="63">
        <f>C69*C117</f>
        <v>7.1555555555555565E-3</v>
      </c>
      <c r="D118" s="76">
        <f>C111*C118</f>
        <v>10.685915851851854</v>
      </c>
    </row>
    <row r="119" spans="1:4" x14ac:dyDescent="0.3">
      <c r="A119" s="97" t="s">
        <v>135</v>
      </c>
      <c r="B119" s="77" t="s">
        <v>209</v>
      </c>
      <c r="C119" s="63">
        <v>0.02</v>
      </c>
      <c r="D119" s="76">
        <f>D117*C119</f>
        <v>0.96121072444444455</v>
      </c>
    </row>
    <row r="120" spans="1:4" x14ac:dyDescent="0.3">
      <c r="A120" s="255" t="s">
        <v>171</v>
      </c>
      <c r="B120" s="255"/>
      <c r="C120" s="63"/>
      <c r="D120" s="72">
        <f>SUM(D114:D119)</f>
        <v>65.390996131851864</v>
      </c>
    </row>
    <row r="121" spans="1:4" ht="15.75" customHeight="1" x14ac:dyDescent="0.3">
      <c r="A121" s="254" t="s">
        <v>168</v>
      </c>
      <c r="B121" s="254"/>
      <c r="C121" s="254"/>
      <c r="D121" s="254"/>
    </row>
    <row r="122" spans="1:4" ht="28.5" customHeight="1" x14ac:dyDescent="0.3">
      <c r="A122" s="267" t="s">
        <v>208</v>
      </c>
      <c r="B122" s="267"/>
      <c r="C122" s="267"/>
      <c r="D122" s="267"/>
    </row>
    <row r="123" spans="1:4" ht="31.5" customHeight="1" x14ac:dyDescent="0.3">
      <c r="A123" s="246" t="s">
        <v>207</v>
      </c>
      <c r="B123" s="246"/>
      <c r="C123" s="246"/>
      <c r="D123" s="246"/>
    </row>
    <row r="124" spans="1:4" ht="41.25" customHeight="1" x14ac:dyDescent="0.3">
      <c r="A124" s="246" t="s">
        <v>206</v>
      </c>
      <c r="B124" s="246"/>
      <c r="C124" s="246"/>
      <c r="D124" s="246"/>
    </row>
    <row r="125" spans="1:4" ht="30.6" customHeight="1" x14ac:dyDescent="0.3">
      <c r="A125" s="259" t="s">
        <v>205</v>
      </c>
      <c r="B125" s="259"/>
      <c r="C125" s="259"/>
      <c r="D125" s="259"/>
    </row>
    <row r="126" spans="1:4" x14ac:dyDescent="0.3">
      <c r="A126" s="61"/>
      <c r="B126" s="61"/>
      <c r="C126" s="61"/>
      <c r="D126" s="61"/>
    </row>
    <row r="127" spans="1:4" ht="14.45" customHeight="1" x14ac:dyDescent="0.3">
      <c r="A127" s="248" t="s">
        <v>139</v>
      </c>
      <c r="B127" s="248"/>
      <c r="C127" s="248"/>
      <c r="D127" s="248"/>
    </row>
    <row r="128" spans="1:4" ht="14.45" customHeight="1" x14ac:dyDescent="0.3">
      <c r="A128" s="254" t="s">
        <v>168</v>
      </c>
      <c r="B128" s="254"/>
      <c r="C128" s="254"/>
      <c r="D128" s="254"/>
    </row>
    <row r="129" spans="1:4" ht="30.6" customHeight="1" x14ac:dyDescent="0.3">
      <c r="A129" s="264" t="s">
        <v>204</v>
      </c>
      <c r="B129" s="264"/>
      <c r="C129" s="264"/>
      <c r="D129" s="264"/>
    </row>
    <row r="130" spans="1:4" x14ac:dyDescent="0.3">
      <c r="A130" s="61"/>
      <c r="B130" s="61"/>
      <c r="C130" s="61"/>
      <c r="D130" s="61"/>
    </row>
    <row r="131" spans="1:4" x14ac:dyDescent="0.3">
      <c r="A131" s="258" t="s">
        <v>203</v>
      </c>
      <c r="B131" s="258"/>
      <c r="C131" s="258"/>
      <c r="D131" s="258"/>
    </row>
    <row r="132" spans="1:4" x14ac:dyDescent="0.3">
      <c r="A132" s="122"/>
      <c r="B132" s="122"/>
      <c r="C132" s="122"/>
      <c r="D132" s="122"/>
    </row>
    <row r="133" spans="1:4" x14ac:dyDescent="0.3">
      <c r="A133" s="265" t="s">
        <v>202</v>
      </c>
      <c r="B133" s="265"/>
      <c r="C133" s="64">
        <f>C36+C105+D120</f>
        <v>2537.075716131852</v>
      </c>
      <c r="D133" s="61"/>
    </row>
    <row r="134" spans="1:4" x14ac:dyDescent="0.3">
      <c r="A134" s="96" t="s">
        <v>175</v>
      </c>
      <c r="B134" s="96" t="s">
        <v>199</v>
      </c>
      <c r="C134" s="96" t="s">
        <v>201</v>
      </c>
      <c r="D134" s="96" t="s">
        <v>147</v>
      </c>
    </row>
    <row r="135" spans="1:4" x14ac:dyDescent="0.3">
      <c r="A135" s="75" t="s">
        <v>146</v>
      </c>
      <c r="B135" s="66" t="s">
        <v>200</v>
      </c>
      <c r="C135" s="74">
        <v>8.3299999999999999E-2</v>
      </c>
      <c r="D135" s="73">
        <f>$C$133*C135</f>
        <v>211.33840715378327</v>
      </c>
    </row>
    <row r="136" spans="1:4" x14ac:dyDescent="0.3">
      <c r="A136" s="75" t="s">
        <v>144</v>
      </c>
      <c r="B136" s="66" t="s">
        <v>199</v>
      </c>
      <c r="C136" s="63">
        <v>2.7777777777777779E-3</v>
      </c>
      <c r="D136" s="73">
        <f t="shared" ref="D136:D141" si="3">$C$133*C136</f>
        <v>7.0474325448107003</v>
      </c>
    </row>
    <row r="137" spans="1:4" x14ac:dyDescent="0.3">
      <c r="A137" s="75" t="s">
        <v>142</v>
      </c>
      <c r="B137" s="66" t="s">
        <v>198</v>
      </c>
      <c r="C137" s="63">
        <v>2.9999999999999997E-4</v>
      </c>
      <c r="D137" s="73">
        <f t="shared" si="3"/>
        <v>0.76112271483955551</v>
      </c>
    </row>
    <row r="138" spans="1:4" x14ac:dyDescent="0.3">
      <c r="A138" s="75" t="s">
        <v>140</v>
      </c>
      <c r="B138" s="66" t="s">
        <v>197</v>
      </c>
      <c r="C138" s="63">
        <v>2.0000000000000001E-4</v>
      </c>
      <c r="D138" s="73">
        <f t="shared" si="3"/>
        <v>0.50741514322637038</v>
      </c>
    </row>
    <row r="139" spans="1:4" x14ac:dyDescent="0.3">
      <c r="A139" s="75" t="s">
        <v>138</v>
      </c>
      <c r="B139" s="66" t="s">
        <v>196</v>
      </c>
      <c r="C139" s="63">
        <v>1.9699999999999999E-4</v>
      </c>
      <c r="D139" s="73">
        <f t="shared" si="3"/>
        <v>0.49980391607797481</v>
      </c>
    </row>
    <row r="140" spans="1:4" x14ac:dyDescent="0.3">
      <c r="A140" s="75" t="s">
        <v>135</v>
      </c>
      <c r="B140" s="66" t="s">
        <v>195</v>
      </c>
      <c r="C140" s="63">
        <v>1.3888888888888888E-2</v>
      </c>
      <c r="D140" s="73">
        <f t="shared" si="3"/>
        <v>35.237162724053498</v>
      </c>
    </row>
    <row r="141" spans="1:4" x14ac:dyDescent="0.3">
      <c r="A141" s="75" t="s">
        <v>194</v>
      </c>
      <c r="B141" s="66" t="s">
        <v>193</v>
      </c>
      <c r="C141" s="74"/>
      <c r="D141" s="73">
        <f t="shared" si="3"/>
        <v>0</v>
      </c>
    </row>
    <row r="142" spans="1:4" x14ac:dyDescent="0.3">
      <c r="A142" s="235" t="s">
        <v>192</v>
      </c>
      <c r="B142" s="266"/>
      <c r="C142" s="236"/>
      <c r="D142" s="72">
        <f>SUM(D135:D141)</f>
        <v>255.39134419679138</v>
      </c>
    </row>
    <row r="143" spans="1:4" ht="15.75" customHeight="1" x14ac:dyDescent="0.3">
      <c r="A143" s="254" t="s">
        <v>168</v>
      </c>
      <c r="B143" s="254"/>
      <c r="C143" s="254"/>
      <c r="D143" s="254"/>
    </row>
    <row r="144" spans="1:4" ht="15.75" customHeight="1" x14ac:dyDescent="0.3">
      <c r="A144" s="246" t="s">
        <v>191</v>
      </c>
      <c r="B144" s="246"/>
      <c r="C144" s="246"/>
      <c r="D144" s="246"/>
    </row>
    <row r="145" spans="1:4" ht="59.45" customHeight="1" x14ac:dyDescent="0.3">
      <c r="A145" s="246" t="s">
        <v>190</v>
      </c>
      <c r="B145" s="246"/>
      <c r="C145" s="246"/>
      <c r="D145" s="246"/>
    </row>
    <row r="146" spans="1:4" ht="33.6" customHeight="1" x14ac:dyDescent="0.3">
      <c r="A146" s="246" t="s">
        <v>189</v>
      </c>
      <c r="B146" s="246"/>
      <c r="C146" s="246"/>
      <c r="D146" s="246"/>
    </row>
    <row r="147" spans="1:4" ht="30.6" customHeight="1" x14ac:dyDescent="0.3">
      <c r="A147" s="246" t="s">
        <v>188</v>
      </c>
      <c r="B147" s="246"/>
      <c r="C147" s="246"/>
      <c r="D147" s="246"/>
    </row>
    <row r="148" spans="1:4" ht="48.75" customHeight="1" x14ac:dyDescent="0.3">
      <c r="A148" s="246" t="s">
        <v>187</v>
      </c>
      <c r="B148" s="246"/>
      <c r="C148" s="246"/>
      <c r="D148" s="246"/>
    </row>
    <row r="149" spans="1:4" ht="30.6" customHeight="1" x14ac:dyDescent="0.3">
      <c r="A149" s="246" t="s">
        <v>186</v>
      </c>
      <c r="B149" s="246"/>
      <c r="C149" s="246"/>
      <c r="D149" s="246"/>
    </row>
    <row r="150" spans="1:4" ht="30.6" customHeight="1" x14ac:dyDescent="0.3">
      <c r="A150" s="246" t="s">
        <v>185</v>
      </c>
      <c r="B150" s="246"/>
      <c r="C150" s="246"/>
      <c r="D150" s="246"/>
    </row>
    <row r="151" spans="1:4" ht="30" customHeight="1" x14ac:dyDescent="0.3">
      <c r="A151" s="246" t="s">
        <v>184</v>
      </c>
      <c r="B151" s="246"/>
      <c r="C151" s="246"/>
      <c r="D151" s="246"/>
    </row>
    <row r="152" spans="1:4" ht="31.5" customHeight="1" x14ac:dyDescent="0.3">
      <c r="A152" s="246" t="s">
        <v>183</v>
      </c>
      <c r="B152" s="246"/>
      <c r="C152" s="246"/>
      <c r="D152" s="246"/>
    </row>
    <row r="153" spans="1:4" ht="31.5" customHeight="1" x14ac:dyDescent="0.3">
      <c r="A153" s="259" t="s">
        <v>182</v>
      </c>
      <c r="B153" s="259"/>
      <c r="C153" s="259"/>
      <c r="D153" s="259"/>
    </row>
    <row r="154" spans="1:4" ht="31.5" customHeight="1" x14ac:dyDescent="0.3">
      <c r="A154" s="98"/>
      <c r="B154" s="98"/>
      <c r="C154" s="98"/>
      <c r="D154" s="98"/>
    </row>
    <row r="155" spans="1:4" x14ac:dyDescent="0.3">
      <c r="A155" s="260" t="s">
        <v>181</v>
      </c>
      <c r="B155" s="260"/>
      <c r="C155" s="260"/>
      <c r="D155" s="260"/>
    </row>
    <row r="156" spans="1:4" x14ac:dyDescent="0.3">
      <c r="A156" s="261" t="s">
        <v>180</v>
      </c>
      <c r="B156" s="261"/>
      <c r="C156" s="105"/>
      <c r="D156" s="105"/>
    </row>
    <row r="157" spans="1:4" x14ac:dyDescent="0.3">
      <c r="A157" s="71" t="s">
        <v>173</v>
      </c>
      <c r="B157" s="71" t="s">
        <v>179</v>
      </c>
      <c r="C157" s="262" t="s">
        <v>147</v>
      </c>
      <c r="D157" s="263"/>
    </row>
    <row r="158" spans="1:4" x14ac:dyDescent="0.3">
      <c r="A158" s="70" t="s">
        <v>146</v>
      </c>
      <c r="B158" s="69" t="s">
        <v>178</v>
      </c>
      <c r="C158" s="256"/>
      <c r="D158" s="257"/>
    </row>
    <row r="159" spans="1:4" x14ac:dyDescent="0.3">
      <c r="A159" s="256" t="s">
        <v>171</v>
      </c>
      <c r="B159" s="257"/>
      <c r="C159" s="256"/>
      <c r="D159" s="257"/>
    </row>
    <row r="160" spans="1:4" x14ac:dyDescent="0.3">
      <c r="A160" s="61"/>
      <c r="B160" s="61"/>
      <c r="C160" s="61"/>
      <c r="D160" s="61"/>
    </row>
    <row r="161" spans="1:5" x14ac:dyDescent="0.3">
      <c r="A161" s="258" t="s">
        <v>177</v>
      </c>
      <c r="B161" s="258"/>
      <c r="C161" s="258"/>
      <c r="D161" s="258"/>
    </row>
    <row r="162" spans="1:5" x14ac:dyDescent="0.3">
      <c r="A162" s="68"/>
      <c r="B162" s="61"/>
      <c r="C162" s="61"/>
      <c r="D162" s="61"/>
    </row>
    <row r="163" spans="1:5" x14ac:dyDescent="0.3">
      <c r="A163" s="96">
        <v>4</v>
      </c>
      <c r="B163" s="96" t="s">
        <v>176</v>
      </c>
      <c r="C163" s="241" t="s">
        <v>147</v>
      </c>
      <c r="D163" s="241"/>
    </row>
    <row r="164" spans="1:5" x14ac:dyDescent="0.3">
      <c r="A164" s="97" t="s">
        <v>175</v>
      </c>
      <c r="B164" s="60" t="s">
        <v>174</v>
      </c>
      <c r="C164" s="238">
        <f>D142</f>
        <v>255.39134419679138</v>
      </c>
      <c r="D164" s="238"/>
    </row>
    <row r="165" spans="1:5" x14ac:dyDescent="0.3">
      <c r="A165" s="97" t="s">
        <v>173</v>
      </c>
      <c r="B165" s="60" t="s">
        <v>172</v>
      </c>
      <c r="C165" s="238">
        <f>C159</f>
        <v>0</v>
      </c>
      <c r="D165" s="238"/>
    </row>
    <row r="166" spans="1:5" x14ac:dyDescent="0.3">
      <c r="A166" s="255" t="s">
        <v>171</v>
      </c>
      <c r="B166" s="255"/>
      <c r="C166" s="237">
        <f>SUM(C164:C164)</f>
        <v>255.39134419679138</v>
      </c>
      <c r="D166" s="237"/>
    </row>
    <row r="167" spans="1:5" x14ac:dyDescent="0.3">
      <c r="A167" s="61"/>
      <c r="B167" s="61"/>
      <c r="C167" s="61"/>
      <c r="D167" s="61"/>
    </row>
    <row r="168" spans="1:5" x14ac:dyDescent="0.3">
      <c r="A168" s="61"/>
      <c r="B168" s="61"/>
      <c r="C168" s="61"/>
      <c r="D168" s="61"/>
    </row>
    <row r="169" spans="1:5" x14ac:dyDescent="0.3">
      <c r="A169" s="248" t="s">
        <v>137</v>
      </c>
      <c r="B169" s="248"/>
      <c r="C169" s="248"/>
      <c r="D169" s="248"/>
    </row>
    <row r="170" spans="1:5" x14ac:dyDescent="0.3">
      <c r="A170" s="61"/>
      <c r="B170" s="61"/>
      <c r="C170" s="61"/>
      <c r="D170" s="61"/>
    </row>
    <row r="171" spans="1:5" x14ac:dyDescent="0.3">
      <c r="A171" s="96">
        <v>5</v>
      </c>
      <c r="B171" s="96" t="s">
        <v>170</v>
      </c>
      <c r="C171" s="241" t="s">
        <v>147</v>
      </c>
      <c r="D171" s="241"/>
    </row>
    <row r="172" spans="1:5" x14ac:dyDescent="0.3">
      <c r="A172" s="67" t="s">
        <v>146</v>
      </c>
      <c r="B172" s="146" t="s">
        <v>306</v>
      </c>
      <c r="C172" s="250">
        <f>'Materiais Pacaraima '!J48</f>
        <v>2356.6499999999996</v>
      </c>
      <c r="D172" s="251"/>
      <c r="E172" s="59" t="s">
        <v>317</v>
      </c>
    </row>
    <row r="173" spans="1:5" x14ac:dyDescent="0.3">
      <c r="A173" s="67" t="s">
        <v>144</v>
      </c>
      <c r="B173" s="146" t="s">
        <v>307</v>
      </c>
      <c r="C173" s="250">
        <f>'Materiais Pacaraima '!H61</f>
        <v>87.196444444444452</v>
      </c>
      <c r="D173" s="251"/>
      <c r="E173" s="59" t="s">
        <v>317</v>
      </c>
    </row>
    <row r="174" spans="1:5" x14ac:dyDescent="0.3">
      <c r="A174" s="67" t="s">
        <v>142</v>
      </c>
      <c r="B174" s="146" t="s">
        <v>308</v>
      </c>
      <c r="C174" s="250">
        <f>K12</f>
        <v>72.924999999999997</v>
      </c>
      <c r="D174" s="251"/>
      <c r="E174" s="59" t="s">
        <v>318</v>
      </c>
    </row>
    <row r="175" spans="1:5" x14ac:dyDescent="0.3">
      <c r="A175" s="67" t="s">
        <v>140</v>
      </c>
      <c r="B175" s="146" t="s">
        <v>316</v>
      </c>
      <c r="C175" s="250">
        <f>L51</f>
        <v>0</v>
      </c>
      <c r="D175" s="251"/>
    </row>
    <row r="176" spans="1:5" x14ac:dyDescent="0.3">
      <c r="A176" s="235" t="s">
        <v>169</v>
      </c>
      <c r="B176" s="252"/>
      <c r="C176" s="253">
        <f>SUM(C172:C175)</f>
        <v>2516.7714444444441</v>
      </c>
      <c r="D176" s="253"/>
    </row>
    <row r="177" spans="1:4" ht="15.75" customHeight="1" x14ac:dyDescent="0.3">
      <c r="A177" s="254" t="s">
        <v>168</v>
      </c>
      <c r="B177" s="254"/>
      <c r="C177" s="254"/>
      <c r="D177" s="254"/>
    </row>
    <row r="178" spans="1:4" ht="32.1" customHeight="1" x14ac:dyDescent="0.3">
      <c r="A178" s="246" t="s">
        <v>167</v>
      </c>
      <c r="B178" s="246"/>
      <c r="C178" s="246"/>
      <c r="D178" s="246"/>
    </row>
    <row r="179" spans="1:4" x14ac:dyDescent="0.3">
      <c r="A179" s="246" t="s">
        <v>166</v>
      </c>
      <c r="B179" s="246"/>
      <c r="C179" s="246"/>
      <c r="D179" s="246"/>
    </row>
    <row r="180" spans="1:4" ht="30.6" customHeight="1" x14ac:dyDescent="0.3">
      <c r="A180" s="246" t="s">
        <v>165</v>
      </c>
      <c r="B180" s="246"/>
      <c r="C180" s="246"/>
      <c r="D180" s="246"/>
    </row>
    <row r="181" spans="1:4" x14ac:dyDescent="0.3">
      <c r="A181" s="61"/>
      <c r="B181" s="61"/>
      <c r="C181" s="61"/>
      <c r="D181" s="61"/>
    </row>
    <row r="182" spans="1:4" x14ac:dyDescent="0.3">
      <c r="A182" s="248" t="s">
        <v>164</v>
      </c>
      <c r="B182" s="248"/>
      <c r="C182" s="248"/>
      <c r="D182" s="248"/>
    </row>
    <row r="183" spans="1:4" x14ac:dyDescent="0.3">
      <c r="A183" s="65"/>
      <c r="B183" s="65"/>
      <c r="C183" s="65"/>
      <c r="D183" s="65"/>
    </row>
    <row r="184" spans="1:4" x14ac:dyDescent="0.3">
      <c r="A184" s="65"/>
      <c r="B184" s="249" t="s">
        <v>163</v>
      </c>
      <c r="C184" s="249"/>
      <c r="D184" s="64">
        <f>C36+C105+D120+C166+C176</f>
        <v>5309.2385047730877</v>
      </c>
    </row>
    <row r="185" spans="1:4" x14ac:dyDescent="0.3">
      <c r="A185" s="65"/>
      <c r="B185" s="249" t="s">
        <v>162</v>
      </c>
      <c r="C185" s="249"/>
      <c r="D185" s="64">
        <f>D184+D188</f>
        <v>5574.7004300117424</v>
      </c>
    </row>
    <row r="186" spans="1:4" x14ac:dyDescent="0.3">
      <c r="A186" s="65"/>
      <c r="B186" s="242" t="s">
        <v>161</v>
      </c>
      <c r="C186" s="242"/>
      <c r="D186" s="64">
        <f>(D185+D189)/(1-C190)</f>
        <v>6529.7531035714983</v>
      </c>
    </row>
    <row r="187" spans="1:4" ht="14.45" customHeight="1" x14ac:dyDescent="0.3">
      <c r="A187" s="96">
        <v>6</v>
      </c>
      <c r="B187" s="96" t="s">
        <v>160</v>
      </c>
      <c r="C187" s="96" t="s">
        <v>159</v>
      </c>
      <c r="D187" s="96" t="s">
        <v>147</v>
      </c>
    </row>
    <row r="188" spans="1:4" x14ac:dyDescent="0.3">
      <c r="A188" s="97" t="s">
        <v>146</v>
      </c>
      <c r="B188" s="60" t="s">
        <v>158</v>
      </c>
      <c r="C188" s="63">
        <v>0.05</v>
      </c>
      <c r="D188" s="62">
        <f>D184*C188</f>
        <v>265.46192523865437</v>
      </c>
    </row>
    <row r="189" spans="1:4" x14ac:dyDescent="0.3">
      <c r="A189" s="97" t="s">
        <v>144</v>
      </c>
      <c r="B189" s="60" t="s">
        <v>157</v>
      </c>
      <c r="C189" s="63">
        <v>7.0000000000000007E-2</v>
      </c>
      <c r="D189" s="62">
        <f>D185*C189</f>
        <v>390.229030100822</v>
      </c>
    </row>
    <row r="190" spans="1:4" x14ac:dyDescent="0.3">
      <c r="A190" s="97" t="s">
        <v>142</v>
      </c>
      <c r="B190" s="60" t="s">
        <v>156</v>
      </c>
      <c r="C190" s="63">
        <f>SUM(C191:C195)</f>
        <v>8.6499999999999994E-2</v>
      </c>
      <c r="D190" s="62"/>
    </row>
    <row r="191" spans="1:4" x14ac:dyDescent="0.3">
      <c r="A191" s="97"/>
      <c r="B191" s="60" t="s">
        <v>155</v>
      </c>
      <c r="C191" s="63">
        <v>0.03</v>
      </c>
      <c r="D191" s="62">
        <f>D186*C191</f>
        <v>195.89259310714493</v>
      </c>
    </row>
    <row r="192" spans="1:4" x14ac:dyDescent="0.3">
      <c r="A192" s="97"/>
      <c r="B192" s="60" t="s">
        <v>154</v>
      </c>
      <c r="C192" s="63">
        <v>6.4999999999999997E-3</v>
      </c>
      <c r="D192" s="62">
        <f>D186*C192</f>
        <v>42.443395173214739</v>
      </c>
    </row>
    <row r="193" spans="1:4" x14ac:dyDescent="0.3">
      <c r="A193" s="97"/>
      <c r="B193" s="60" t="s">
        <v>153</v>
      </c>
      <c r="C193" s="63"/>
      <c r="D193" s="62">
        <f>D186*C193</f>
        <v>0</v>
      </c>
    </row>
    <row r="194" spans="1:4" x14ac:dyDescent="0.3">
      <c r="A194" s="97"/>
      <c r="B194" s="60" t="s">
        <v>152</v>
      </c>
      <c r="C194" s="63">
        <v>0.05</v>
      </c>
      <c r="D194" s="62">
        <f>D186*C194</f>
        <v>326.48765517857493</v>
      </c>
    </row>
    <row r="195" spans="1:4" ht="19.5" customHeight="1" x14ac:dyDescent="0.3">
      <c r="A195" s="97"/>
      <c r="B195" s="60" t="s">
        <v>151</v>
      </c>
      <c r="C195" s="63"/>
      <c r="D195" s="62"/>
    </row>
    <row r="196" spans="1:4" x14ac:dyDescent="0.3">
      <c r="A196" s="243" t="s">
        <v>150</v>
      </c>
      <c r="B196" s="243"/>
      <c r="C196" s="63"/>
      <c r="D196" s="62">
        <f>SUM(D188:D195)</f>
        <v>1220.514598798411</v>
      </c>
    </row>
    <row r="197" spans="1:4" x14ac:dyDescent="0.3">
      <c r="A197" s="244" t="s">
        <v>168</v>
      </c>
      <c r="B197" s="245"/>
      <c r="C197" s="245"/>
      <c r="D197" s="245"/>
    </row>
    <row r="198" spans="1:4" ht="30.6" customHeight="1" x14ac:dyDescent="0.3">
      <c r="A198" s="246" t="s">
        <v>304</v>
      </c>
      <c r="B198" s="246"/>
      <c r="C198" s="246"/>
      <c r="D198" s="246"/>
    </row>
    <row r="199" spans="1:4" x14ac:dyDescent="0.3">
      <c r="A199" s="247" t="s">
        <v>305</v>
      </c>
      <c r="B199" s="247"/>
      <c r="C199" s="247"/>
      <c r="D199" s="247"/>
    </row>
    <row r="200" spans="1:4" x14ac:dyDescent="0.3">
      <c r="A200" s="95"/>
      <c r="B200" s="95"/>
      <c r="C200" s="95"/>
      <c r="D200" s="95"/>
    </row>
    <row r="201" spans="1:4" x14ac:dyDescent="0.3">
      <c r="A201" s="61"/>
      <c r="B201" s="61"/>
      <c r="C201" s="61"/>
      <c r="D201" s="61"/>
    </row>
    <row r="202" spans="1:4" x14ac:dyDescent="0.3">
      <c r="A202" s="248" t="s">
        <v>149</v>
      </c>
      <c r="B202" s="248"/>
      <c r="C202" s="248"/>
      <c r="D202" s="248"/>
    </row>
    <row r="203" spans="1:4" x14ac:dyDescent="0.3">
      <c r="A203" s="61"/>
      <c r="B203" s="61"/>
      <c r="C203" s="61"/>
      <c r="D203" s="61"/>
    </row>
    <row r="204" spans="1:4" x14ac:dyDescent="0.3">
      <c r="A204" s="96"/>
      <c r="B204" s="96" t="s">
        <v>148</v>
      </c>
      <c r="C204" s="241" t="s">
        <v>147</v>
      </c>
      <c r="D204" s="241"/>
    </row>
    <row r="205" spans="1:4" x14ac:dyDescent="0.3">
      <c r="A205" s="99" t="s">
        <v>146</v>
      </c>
      <c r="B205" s="60" t="s">
        <v>145</v>
      </c>
      <c r="C205" s="238">
        <f>C36</f>
        <v>1240</v>
      </c>
      <c r="D205" s="238"/>
    </row>
    <row r="206" spans="1:4" x14ac:dyDescent="0.3">
      <c r="A206" s="99" t="s">
        <v>144</v>
      </c>
      <c r="B206" s="60" t="s">
        <v>143</v>
      </c>
      <c r="C206" s="238">
        <f>C105</f>
        <v>1231.6847200000002</v>
      </c>
      <c r="D206" s="238"/>
    </row>
    <row r="207" spans="1:4" x14ac:dyDescent="0.3">
      <c r="A207" s="99" t="s">
        <v>142</v>
      </c>
      <c r="B207" s="60" t="s">
        <v>141</v>
      </c>
      <c r="C207" s="238">
        <f>D120</f>
        <v>65.390996131851864</v>
      </c>
      <c r="D207" s="238"/>
    </row>
    <row r="208" spans="1:4" x14ac:dyDescent="0.3">
      <c r="A208" s="99" t="s">
        <v>140</v>
      </c>
      <c r="B208" s="60" t="s">
        <v>139</v>
      </c>
      <c r="C208" s="238">
        <f>C166</f>
        <v>255.39134419679138</v>
      </c>
      <c r="D208" s="238"/>
    </row>
    <row r="209" spans="1:5" ht="14.45" customHeight="1" x14ac:dyDescent="0.3">
      <c r="A209" s="99" t="s">
        <v>138</v>
      </c>
      <c r="B209" s="60" t="s">
        <v>137</v>
      </c>
      <c r="C209" s="238">
        <f>C176</f>
        <v>2516.7714444444441</v>
      </c>
      <c r="D209" s="238"/>
    </row>
    <row r="210" spans="1:5" x14ac:dyDescent="0.3">
      <c r="A210" s="235" t="s">
        <v>136</v>
      </c>
      <c r="B210" s="236"/>
      <c r="C210" s="237">
        <f>SUM(C205:C209)</f>
        <v>5309.2385047730877</v>
      </c>
      <c r="D210" s="237"/>
    </row>
    <row r="211" spans="1:5" ht="14.45" customHeight="1" x14ac:dyDescent="0.3">
      <c r="A211" s="99" t="s">
        <v>135</v>
      </c>
      <c r="B211" s="60" t="s">
        <v>134</v>
      </c>
      <c r="C211" s="238">
        <f>D196</f>
        <v>1220.514598798411</v>
      </c>
      <c r="D211" s="238"/>
    </row>
    <row r="212" spans="1:5" x14ac:dyDescent="0.3">
      <c r="A212" s="235" t="s">
        <v>133</v>
      </c>
      <c r="B212" s="236"/>
      <c r="C212" s="239">
        <f>C210+C211</f>
        <v>6529.7531035714983</v>
      </c>
      <c r="D212" s="239"/>
      <c r="E212" s="160">
        <f>C212</f>
        <v>6529.7531035714983</v>
      </c>
    </row>
    <row r="213" spans="1:5" ht="14.45" customHeight="1" x14ac:dyDescent="0.3">
      <c r="A213" s="235" t="s">
        <v>132</v>
      </c>
      <c r="B213" s="236"/>
      <c r="C213" s="240">
        <v>1</v>
      </c>
      <c r="D213" s="240"/>
    </row>
    <row r="214" spans="1:5" ht="14.45" customHeight="1" x14ac:dyDescent="0.3">
      <c r="A214" s="235" t="s">
        <v>131</v>
      </c>
      <c r="B214" s="236"/>
      <c r="C214" s="237">
        <f>C212*C213</f>
        <v>6529.7531035714983</v>
      </c>
      <c r="D214" s="237"/>
    </row>
    <row r="215" spans="1:5" x14ac:dyDescent="0.3">
      <c r="A215" s="235" t="s">
        <v>130</v>
      </c>
      <c r="B215" s="236"/>
      <c r="C215" s="237">
        <f>C214*12</f>
        <v>78357.037242857972</v>
      </c>
      <c r="D215" s="237"/>
    </row>
  </sheetData>
  <mergeCells count="149">
    <mergeCell ref="A1:D1"/>
    <mergeCell ref="F1:J2"/>
    <mergeCell ref="A2:D2"/>
    <mergeCell ref="F3:J3"/>
    <mergeCell ref="A4:B4"/>
    <mergeCell ref="A6:D6"/>
    <mergeCell ref="C18:D18"/>
    <mergeCell ref="C19:D19"/>
    <mergeCell ref="A20:D20"/>
    <mergeCell ref="A21:D21"/>
    <mergeCell ref="A22:D22"/>
    <mergeCell ref="A23:D23"/>
    <mergeCell ref="A7:D8"/>
    <mergeCell ref="A10:D10"/>
    <mergeCell ref="C12:D12"/>
    <mergeCell ref="C15:D15"/>
    <mergeCell ref="C16:D16"/>
    <mergeCell ref="C17:D17"/>
    <mergeCell ref="C31:D31"/>
    <mergeCell ref="C32:D32"/>
    <mergeCell ref="C33:D33"/>
    <mergeCell ref="F33:L33"/>
    <mergeCell ref="C34:D34"/>
    <mergeCell ref="C35:D35"/>
    <mergeCell ref="A24:D24"/>
    <mergeCell ref="A25:D25"/>
    <mergeCell ref="F25:L25"/>
    <mergeCell ref="A27:D27"/>
    <mergeCell ref="C29:D29"/>
    <mergeCell ref="C30:D30"/>
    <mergeCell ref="A42:D42"/>
    <mergeCell ref="A43:D44"/>
    <mergeCell ref="F43:L43"/>
    <mergeCell ref="A45:D45"/>
    <mergeCell ref="A47:D47"/>
    <mergeCell ref="A52:B52"/>
    <mergeCell ref="A36:B36"/>
    <mergeCell ref="C36:D36"/>
    <mergeCell ref="A37:D37"/>
    <mergeCell ref="A38:D38"/>
    <mergeCell ref="A39:D39"/>
    <mergeCell ref="A41:D41"/>
    <mergeCell ref="A70:D70"/>
    <mergeCell ref="A71:D71"/>
    <mergeCell ref="A72:D73"/>
    <mergeCell ref="A74:D75"/>
    <mergeCell ref="A76:D76"/>
    <mergeCell ref="A77:D78"/>
    <mergeCell ref="A53:D53"/>
    <mergeCell ref="A54:D54"/>
    <mergeCell ref="A55:D55"/>
    <mergeCell ref="A57:D57"/>
    <mergeCell ref="A59:B59"/>
    <mergeCell ref="A69:B69"/>
    <mergeCell ref="A93:D93"/>
    <mergeCell ref="A94:D94"/>
    <mergeCell ref="A95:D95"/>
    <mergeCell ref="A96:D96"/>
    <mergeCell ref="A97:D97"/>
    <mergeCell ref="A99:D99"/>
    <mergeCell ref="A79:D79"/>
    <mergeCell ref="A80:D80"/>
    <mergeCell ref="A81:D81"/>
    <mergeCell ref="A83:D83"/>
    <mergeCell ref="A91:C91"/>
    <mergeCell ref="A92:D92"/>
    <mergeCell ref="A108:D108"/>
    <mergeCell ref="A110:B110"/>
    <mergeCell ref="A111:B111"/>
    <mergeCell ref="A112:B112"/>
    <mergeCell ref="A120:B120"/>
    <mergeCell ref="A121:D121"/>
    <mergeCell ref="C101:D101"/>
    <mergeCell ref="C102:D102"/>
    <mergeCell ref="C103:D103"/>
    <mergeCell ref="C104:D104"/>
    <mergeCell ref="A105:B105"/>
    <mergeCell ref="C105:D105"/>
    <mergeCell ref="A129:D129"/>
    <mergeCell ref="A131:D131"/>
    <mergeCell ref="A133:B133"/>
    <mergeCell ref="A142:C142"/>
    <mergeCell ref="A143:D143"/>
    <mergeCell ref="A144:D144"/>
    <mergeCell ref="A122:D122"/>
    <mergeCell ref="A123:D123"/>
    <mergeCell ref="A124:D124"/>
    <mergeCell ref="A125:D125"/>
    <mergeCell ref="A127:D127"/>
    <mergeCell ref="A128:D128"/>
    <mergeCell ref="A151:D151"/>
    <mergeCell ref="A152:D152"/>
    <mergeCell ref="A153:D153"/>
    <mergeCell ref="A155:D155"/>
    <mergeCell ref="A156:B156"/>
    <mergeCell ref="C157:D157"/>
    <mergeCell ref="A145:D145"/>
    <mergeCell ref="A146:D146"/>
    <mergeCell ref="A147:D147"/>
    <mergeCell ref="A148:D148"/>
    <mergeCell ref="A149:D149"/>
    <mergeCell ref="A150:D150"/>
    <mergeCell ref="C165:D165"/>
    <mergeCell ref="A166:B166"/>
    <mergeCell ref="C166:D166"/>
    <mergeCell ref="A169:D169"/>
    <mergeCell ref="C171:D171"/>
    <mergeCell ref="C172:D172"/>
    <mergeCell ref="C158:D158"/>
    <mergeCell ref="A159:B159"/>
    <mergeCell ref="C159:D159"/>
    <mergeCell ref="A161:D161"/>
    <mergeCell ref="C163:D163"/>
    <mergeCell ref="C164:D164"/>
    <mergeCell ref="A178:D178"/>
    <mergeCell ref="A179:D179"/>
    <mergeCell ref="A180:D180"/>
    <mergeCell ref="A182:D182"/>
    <mergeCell ref="B184:C184"/>
    <mergeCell ref="B185:C185"/>
    <mergeCell ref="C173:D173"/>
    <mergeCell ref="C174:D174"/>
    <mergeCell ref="C175:D175"/>
    <mergeCell ref="A176:B176"/>
    <mergeCell ref="C176:D176"/>
    <mergeCell ref="A177:D177"/>
    <mergeCell ref="C204:D204"/>
    <mergeCell ref="C205:D205"/>
    <mergeCell ref="C206:D206"/>
    <mergeCell ref="C207:D207"/>
    <mergeCell ref="C208:D208"/>
    <mergeCell ref="C209:D209"/>
    <mergeCell ref="B186:C186"/>
    <mergeCell ref="A196:B196"/>
    <mergeCell ref="A197:D197"/>
    <mergeCell ref="A198:D198"/>
    <mergeCell ref="A199:D199"/>
    <mergeCell ref="A202:D202"/>
    <mergeCell ref="A214:B214"/>
    <mergeCell ref="C214:D214"/>
    <mergeCell ref="A215:B215"/>
    <mergeCell ref="C215:D215"/>
    <mergeCell ref="A210:B210"/>
    <mergeCell ref="C210:D210"/>
    <mergeCell ref="C211:D211"/>
    <mergeCell ref="A212:B212"/>
    <mergeCell ref="C212:D212"/>
    <mergeCell ref="A213:B213"/>
    <mergeCell ref="C213:D213"/>
  </mergeCells>
  <pageMargins left="0.25" right="0.25" top="0.75" bottom="0.75" header="0.3" footer="0.3"/>
  <pageSetup paperSize="9" scale="35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ECCF2-1E63-45D8-AF2C-7A9D05ADC768}">
  <sheetPr>
    <pageSetUpPr fitToPage="1"/>
  </sheetPr>
  <dimension ref="A1:L215"/>
  <sheetViews>
    <sheetView topLeftCell="A182" zoomScaleNormal="100" workbookViewId="0">
      <selection activeCell="F197" sqref="F197:F198"/>
    </sheetView>
  </sheetViews>
  <sheetFormatPr defaultColWidth="8.7109375" defaultRowHeight="15" x14ac:dyDescent="0.3"/>
  <cols>
    <col min="1" max="1" width="8.7109375" style="59"/>
    <col min="2" max="2" width="74.42578125" style="59" customWidth="1"/>
    <col min="3" max="3" width="18" style="59" customWidth="1"/>
    <col min="4" max="4" width="14.28515625" style="59" customWidth="1"/>
    <col min="5" max="5" width="13.140625" style="59" bestFit="1" customWidth="1"/>
    <col min="6" max="6" width="69.28515625" style="59" customWidth="1"/>
    <col min="7" max="7" width="12.85546875" style="59" customWidth="1"/>
    <col min="8" max="8" width="12.42578125" style="59" customWidth="1"/>
    <col min="9" max="9" width="13.28515625" style="59" customWidth="1"/>
    <col min="10" max="10" width="11.28515625" style="59" customWidth="1"/>
    <col min="11" max="11" width="11.7109375" style="59" customWidth="1"/>
    <col min="12" max="12" width="11.5703125" style="59" bestFit="1" customWidth="1"/>
    <col min="13" max="16384" width="8.7109375" style="59"/>
  </cols>
  <sheetData>
    <row r="1" spans="1:12" x14ac:dyDescent="0.3">
      <c r="A1" s="289" t="s">
        <v>294</v>
      </c>
      <c r="B1" s="289"/>
      <c r="C1" s="289"/>
      <c r="D1" s="289"/>
      <c r="F1" s="290"/>
      <c r="G1" s="290"/>
      <c r="H1" s="290"/>
      <c r="I1" s="290"/>
      <c r="J1" s="290"/>
      <c r="K1" s="109"/>
      <c r="L1" s="109"/>
    </row>
    <row r="2" spans="1:12" x14ac:dyDescent="0.3">
      <c r="A2" s="289" t="s">
        <v>293</v>
      </c>
      <c r="B2" s="289"/>
      <c r="C2" s="289"/>
      <c r="D2" s="289"/>
      <c r="F2" s="290"/>
      <c r="G2" s="290"/>
      <c r="H2" s="290"/>
      <c r="I2" s="290"/>
      <c r="J2" s="290"/>
      <c r="K2" s="109"/>
      <c r="L2" s="109"/>
    </row>
    <row r="3" spans="1:12" ht="3" customHeight="1" x14ac:dyDescent="0.3">
      <c r="A3" s="93"/>
      <c r="B3" s="93"/>
      <c r="C3" s="93"/>
      <c r="D3" s="93"/>
      <c r="F3" s="291"/>
      <c r="G3" s="291"/>
      <c r="H3" s="291"/>
      <c r="I3" s="291"/>
      <c r="J3" s="291"/>
      <c r="K3" s="109"/>
      <c r="L3" s="109"/>
    </row>
    <row r="4" spans="1:12" ht="36" customHeight="1" x14ac:dyDescent="0.3">
      <c r="A4" s="292" t="s">
        <v>297</v>
      </c>
      <c r="B4" s="292"/>
      <c r="C4" s="93"/>
      <c r="D4" s="93"/>
      <c r="F4" s="110" t="s">
        <v>298</v>
      </c>
      <c r="G4" s="110" t="s">
        <v>0</v>
      </c>
      <c r="H4" s="110" t="s">
        <v>299</v>
      </c>
      <c r="I4" s="110" t="s">
        <v>300</v>
      </c>
      <c r="J4" s="110" t="s">
        <v>301</v>
      </c>
      <c r="K4" s="110" t="s">
        <v>302</v>
      </c>
      <c r="L4" s="109"/>
    </row>
    <row r="5" spans="1:12" ht="32.25" customHeight="1" x14ac:dyDescent="0.3">
      <c r="A5" s="101" t="s">
        <v>292</v>
      </c>
      <c r="B5" s="93"/>
      <c r="C5" s="93"/>
      <c r="D5" s="93"/>
      <c r="F5" s="111" t="s">
        <v>309</v>
      </c>
      <c r="G5" s="112" t="s">
        <v>0</v>
      </c>
      <c r="H5" s="112">
        <v>4</v>
      </c>
      <c r="I5" s="113">
        <v>63.29</v>
      </c>
      <c r="J5" s="113">
        <f>H5*I5</f>
        <v>253.16</v>
      </c>
      <c r="K5" s="113">
        <f>J5/12</f>
        <v>21.096666666666668</v>
      </c>
      <c r="L5" s="114"/>
    </row>
    <row r="6" spans="1:12" ht="19.5" customHeight="1" x14ac:dyDescent="0.3">
      <c r="A6" s="293" t="s">
        <v>31</v>
      </c>
      <c r="B6" s="293"/>
      <c r="C6" s="293"/>
      <c r="D6" s="293"/>
      <c r="F6" s="111" t="s">
        <v>310</v>
      </c>
      <c r="G6" s="112" t="s">
        <v>0</v>
      </c>
      <c r="H6" s="112">
        <v>4</v>
      </c>
      <c r="I6" s="113">
        <v>56.6</v>
      </c>
      <c r="J6" s="113">
        <f t="shared" ref="J6:J10" si="0">H6*I6</f>
        <v>226.4</v>
      </c>
      <c r="K6" s="113">
        <f t="shared" ref="K6:K10" si="1">J6/12</f>
        <v>18.866666666666667</v>
      </c>
      <c r="L6" s="115"/>
    </row>
    <row r="7" spans="1:12" ht="14.45" customHeight="1" x14ac:dyDescent="0.3">
      <c r="A7" s="259" t="s">
        <v>31</v>
      </c>
      <c r="B7" s="285"/>
      <c r="C7" s="285"/>
      <c r="D7" s="285"/>
      <c r="F7" s="111" t="s">
        <v>311</v>
      </c>
      <c r="G7" s="112" t="s">
        <v>314</v>
      </c>
      <c r="H7" s="112">
        <v>6</v>
      </c>
      <c r="I7" s="113">
        <v>9.19</v>
      </c>
      <c r="J7" s="113">
        <f t="shared" si="0"/>
        <v>55.14</v>
      </c>
      <c r="K7" s="113">
        <f t="shared" si="1"/>
        <v>4.5949999999999998</v>
      </c>
      <c r="L7" s="116"/>
    </row>
    <row r="8" spans="1:12" ht="18.75" hidden="1" customHeight="1" x14ac:dyDescent="0.3">
      <c r="A8" s="285"/>
      <c r="B8" s="285"/>
      <c r="C8" s="285"/>
      <c r="D8" s="285"/>
      <c r="F8" s="111" t="s">
        <v>312</v>
      </c>
      <c r="G8" s="112" t="s">
        <v>314</v>
      </c>
      <c r="H8" s="112">
        <v>4</v>
      </c>
      <c r="I8" s="113"/>
      <c r="J8" s="113">
        <f t="shared" si="0"/>
        <v>0</v>
      </c>
      <c r="K8" s="113">
        <f t="shared" si="1"/>
        <v>0</v>
      </c>
      <c r="L8" s="116"/>
    </row>
    <row r="9" spans="1:12" ht="15.75" x14ac:dyDescent="0.3">
      <c r="A9" s="102"/>
      <c r="B9" s="102"/>
      <c r="C9" s="102"/>
      <c r="D9" s="102"/>
      <c r="F9" s="117" t="s">
        <v>313</v>
      </c>
      <c r="G9" s="112" t="s">
        <v>314</v>
      </c>
      <c r="H9" s="118">
        <v>4</v>
      </c>
      <c r="I9" s="144">
        <v>82.36</v>
      </c>
      <c r="J9" s="113">
        <f t="shared" si="0"/>
        <v>329.44</v>
      </c>
      <c r="K9" s="113">
        <f t="shared" si="1"/>
        <v>27.453333333333333</v>
      </c>
      <c r="L9" s="116"/>
    </row>
    <row r="10" spans="1:12" ht="15.75" x14ac:dyDescent="0.3">
      <c r="A10" s="258" t="s">
        <v>291</v>
      </c>
      <c r="B10" s="258"/>
      <c r="C10" s="258"/>
      <c r="D10" s="258"/>
      <c r="F10" s="119" t="s">
        <v>315</v>
      </c>
      <c r="G10" s="112" t="s">
        <v>0</v>
      </c>
      <c r="H10" s="120">
        <v>1</v>
      </c>
      <c r="I10" s="121">
        <v>10.96</v>
      </c>
      <c r="J10" s="113">
        <f t="shared" si="0"/>
        <v>10.96</v>
      </c>
      <c r="K10" s="113">
        <f t="shared" si="1"/>
        <v>0.91333333333333344</v>
      </c>
      <c r="L10" s="116"/>
    </row>
    <row r="11" spans="1:12" ht="15.75" hidden="1" x14ac:dyDescent="0.3">
      <c r="A11" s="122"/>
      <c r="B11" s="122"/>
      <c r="C11" s="122"/>
      <c r="D11" s="102"/>
      <c r="F11" s="119"/>
      <c r="G11" s="120" t="s">
        <v>31</v>
      </c>
      <c r="H11" s="120" t="s">
        <v>31</v>
      </c>
      <c r="I11" s="121"/>
      <c r="J11" s="113"/>
      <c r="K11" s="113"/>
      <c r="L11" s="116"/>
    </row>
    <row r="12" spans="1:12" ht="33" customHeight="1" x14ac:dyDescent="0.3">
      <c r="A12" s="99">
        <v>1</v>
      </c>
      <c r="B12" s="89" t="s">
        <v>290</v>
      </c>
      <c r="C12" s="286" t="s">
        <v>289</v>
      </c>
      <c r="D12" s="287"/>
      <c r="F12" s="123" t="s">
        <v>31</v>
      </c>
      <c r="G12" s="124" t="s">
        <v>31</v>
      </c>
      <c r="H12" s="124"/>
      <c r="I12" s="124"/>
      <c r="J12" s="147">
        <f>SUM(J5:J11)</f>
        <v>875.10000000000014</v>
      </c>
      <c r="K12" s="125">
        <f>SUM(K5:K11)</f>
        <v>72.924999999999997</v>
      </c>
      <c r="L12" s="116"/>
    </row>
    <row r="13" spans="1:12" ht="15.75" x14ac:dyDescent="0.3">
      <c r="A13" s="99">
        <v>2</v>
      </c>
      <c r="B13" s="89" t="s">
        <v>288</v>
      </c>
      <c r="C13" s="106"/>
      <c r="D13" s="106"/>
      <c r="F13" s="124"/>
      <c r="G13" s="124"/>
      <c r="H13" s="126"/>
      <c r="I13" s="126"/>
      <c r="J13" s="124"/>
      <c r="K13" s="124"/>
      <c r="L13" s="116"/>
    </row>
    <row r="14" spans="1:12" ht="15.75" x14ac:dyDescent="0.3">
      <c r="A14" s="99">
        <v>3</v>
      </c>
      <c r="B14" s="92" t="s">
        <v>287</v>
      </c>
      <c r="C14" s="107">
        <v>1240</v>
      </c>
      <c r="D14" s="108"/>
      <c r="F14" s="124"/>
      <c r="G14" s="124"/>
      <c r="H14" s="126"/>
      <c r="I14" s="126"/>
      <c r="J14" s="124"/>
      <c r="K14" s="124"/>
      <c r="L14" s="116"/>
    </row>
    <row r="15" spans="1:12" ht="29.25" customHeight="1" x14ac:dyDescent="0.3">
      <c r="A15" s="91">
        <v>4</v>
      </c>
      <c r="B15" s="90" t="s">
        <v>286</v>
      </c>
      <c r="C15" s="235" t="s">
        <v>303</v>
      </c>
      <c r="D15" s="236"/>
      <c r="F15" s="124"/>
      <c r="G15" s="124"/>
      <c r="H15" s="126"/>
      <c r="I15" s="126"/>
      <c r="J15" s="124"/>
      <c r="K15" s="127"/>
      <c r="L15" s="116"/>
    </row>
    <row r="16" spans="1:12" ht="15.75" x14ac:dyDescent="0.3">
      <c r="A16" s="99">
        <v>5</v>
      </c>
      <c r="B16" s="89" t="s">
        <v>285</v>
      </c>
      <c r="C16" s="288">
        <v>44562</v>
      </c>
      <c r="D16" s="288"/>
      <c r="F16" s="124"/>
      <c r="G16" s="124"/>
      <c r="H16" s="126"/>
      <c r="I16" s="126"/>
      <c r="J16" s="124"/>
      <c r="K16" s="124"/>
      <c r="L16" s="116"/>
    </row>
    <row r="17" spans="1:12" ht="15.75" x14ac:dyDescent="0.3">
      <c r="A17" s="99">
        <v>6</v>
      </c>
      <c r="B17" s="89" t="s">
        <v>284</v>
      </c>
      <c r="C17" s="288" t="s">
        <v>283</v>
      </c>
      <c r="D17" s="288"/>
      <c r="F17" s="124"/>
      <c r="G17" s="124"/>
      <c r="H17" s="126"/>
      <c r="I17" s="126"/>
      <c r="J17" s="124"/>
      <c r="K17" s="124"/>
      <c r="L17" s="116"/>
    </row>
    <row r="18" spans="1:12" ht="15.75" x14ac:dyDescent="0.3">
      <c r="A18" s="99">
        <v>7</v>
      </c>
      <c r="B18" s="89" t="s">
        <v>282</v>
      </c>
      <c r="C18" s="288" t="s">
        <v>281</v>
      </c>
      <c r="D18" s="288"/>
      <c r="F18" s="124"/>
      <c r="G18" s="124"/>
      <c r="H18" s="126"/>
      <c r="I18" s="126"/>
      <c r="J18" s="124"/>
      <c r="K18" s="124"/>
      <c r="L18" s="116"/>
    </row>
    <row r="19" spans="1:12" ht="15.75" x14ac:dyDescent="0.3">
      <c r="A19" s="99">
        <v>8</v>
      </c>
      <c r="B19" s="89" t="s">
        <v>280</v>
      </c>
      <c r="C19" s="294" t="s">
        <v>31</v>
      </c>
      <c r="D19" s="294"/>
      <c r="F19" s="124"/>
      <c r="G19" s="124"/>
      <c r="H19" s="126"/>
      <c r="I19" s="126"/>
      <c r="J19" s="124"/>
      <c r="K19" s="124"/>
      <c r="L19" s="116"/>
    </row>
    <row r="20" spans="1:12" ht="15.75" customHeight="1" x14ac:dyDescent="0.3">
      <c r="A20" s="254" t="s">
        <v>168</v>
      </c>
      <c r="B20" s="254"/>
      <c r="C20" s="254"/>
      <c r="D20" s="254"/>
      <c r="F20" s="128"/>
      <c r="G20" s="128"/>
      <c r="H20" s="128"/>
      <c r="I20" s="128"/>
      <c r="J20" s="128"/>
      <c r="K20" s="128"/>
      <c r="L20" s="129"/>
    </row>
    <row r="21" spans="1:12" x14ac:dyDescent="0.3">
      <c r="A21" s="272" t="s">
        <v>279</v>
      </c>
      <c r="B21" s="272"/>
      <c r="C21" s="272"/>
      <c r="D21" s="272"/>
      <c r="F21" s="130"/>
      <c r="G21" s="131"/>
      <c r="H21" s="132"/>
      <c r="I21" s="132"/>
      <c r="J21" s="131"/>
      <c r="K21" s="109"/>
      <c r="L21" s="109"/>
    </row>
    <row r="22" spans="1:12" x14ac:dyDescent="0.3">
      <c r="A22" s="247" t="s">
        <v>278</v>
      </c>
      <c r="B22" s="247"/>
      <c r="C22" s="247"/>
      <c r="D22" s="247"/>
      <c r="F22" s="130"/>
      <c r="G22" s="131"/>
      <c r="H22" s="132"/>
      <c r="I22" s="132"/>
      <c r="J22" s="131"/>
      <c r="K22" s="109"/>
      <c r="L22" s="109"/>
    </row>
    <row r="23" spans="1:12" x14ac:dyDescent="0.3">
      <c r="A23" s="284" t="s">
        <v>277</v>
      </c>
      <c r="B23" s="284"/>
      <c r="C23" s="284"/>
      <c r="D23" s="284"/>
      <c r="F23" s="130"/>
      <c r="G23" s="131"/>
      <c r="H23" s="132"/>
      <c r="I23" s="132"/>
      <c r="J23" s="131"/>
      <c r="K23" s="109"/>
      <c r="L23" s="109"/>
    </row>
    <row r="24" spans="1:12" ht="15.6" customHeight="1" x14ac:dyDescent="0.3">
      <c r="A24" s="246" t="s">
        <v>276</v>
      </c>
      <c r="B24" s="246"/>
      <c r="C24" s="246"/>
      <c r="D24" s="246"/>
      <c r="F24" s="109"/>
      <c r="G24" s="109"/>
      <c r="H24" s="109"/>
      <c r="I24" s="109"/>
      <c r="J24" s="109"/>
      <c r="K24" s="109"/>
      <c r="L24" s="109"/>
    </row>
    <row r="25" spans="1:12" ht="15.6" customHeight="1" x14ac:dyDescent="0.3">
      <c r="A25" s="246" t="s">
        <v>275</v>
      </c>
      <c r="B25" s="246"/>
      <c r="C25" s="246"/>
      <c r="D25" s="246"/>
      <c r="F25" s="274"/>
      <c r="G25" s="274"/>
      <c r="H25" s="274"/>
      <c r="I25" s="274"/>
      <c r="J25" s="274"/>
      <c r="K25" s="274"/>
      <c r="L25" s="274"/>
    </row>
    <row r="26" spans="1:12" x14ac:dyDescent="0.3">
      <c r="A26" s="61"/>
      <c r="B26" s="61"/>
      <c r="C26" s="61"/>
      <c r="D26" s="61"/>
      <c r="F26" s="133"/>
      <c r="G26" s="115"/>
      <c r="H26" s="133"/>
      <c r="I26" s="133"/>
      <c r="J26" s="133"/>
      <c r="K26" s="133"/>
      <c r="L26" s="115"/>
    </row>
    <row r="27" spans="1:12" ht="15.75" x14ac:dyDescent="0.3">
      <c r="A27" s="258" t="s">
        <v>145</v>
      </c>
      <c r="B27" s="258"/>
      <c r="C27" s="258"/>
      <c r="D27" s="258"/>
      <c r="F27" s="124"/>
      <c r="G27" s="134"/>
      <c r="H27" s="124"/>
      <c r="I27" s="124"/>
      <c r="J27" s="124"/>
      <c r="K27" s="135"/>
      <c r="L27" s="135"/>
    </row>
    <row r="28" spans="1:12" ht="15.75" x14ac:dyDescent="0.3">
      <c r="A28" s="61"/>
      <c r="B28" s="61"/>
      <c r="C28" s="61"/>
      <c r="D28" s="61"/>
      <c r="F28" s="124"/>
      <c r="G28" s="134"/>
      <c r="H28" s="124"/>
      <c r="I28" s="124"/>
      <c r="J28" s="124"/>
      <c r="K28" s="135"/>
      <c r="L28" s="135"/>
    </row>
    <row r="29" spans="1:12" ht="15.75" x14ac:dyDescent="0.3">
      <c r="A29" s="96">
        <v>1</v>
      </c>
      <c r="B29" s="96" t="s">
        <v>274</v>
      </c>
      <c r="C29" s="281" t="s">
        <v>147</v>
      </c>
      <c r="D29" s="281"/>
      <c r="F29" s="124"/>
      <c r="G29" s="134"/>
      <c r="H29" s="124"/>
      <c r="I29" s="124"/>
      <c r="J29" s="124"/>
      <c r="K29" s="135"/>
      <c r="L29" s="135"/>
    </row>
    <row r="30" spans="1:12" ht="15.75" x14ac:dyDescent="0.3">
      <c r="A30" s="97" t="s">
        <v>146</v>
      </c>
      <c r="B30" s="66" t="s">
        <v>273</v>
      </c>
      <c r="C30" s="282">
        <f>C14</f>
        <v>1240</v>
      </c>
      <c r="D30" s="283"/>
      <c r="F30" s="124"/>
      <c r="G30" s="134"/>
      <c r="H30" s="124"/>
      <c r="I30" s="124"/>
      <c r="J30" s="124"/>
      <c r="K30" s="135"/>
      <c r="L30" s="135"/>
    </row>
    <row r="31" spans="1:12" ht="15.75" x14ac:dyDescent="0.3">
      <c r="A31" s="97" t="s">
        <v>144</v>
      </c>
      <c r="B31" s="66" t="s">
        <v>272</v>
      </c>
      <c r="C31" s="276"/>
      <c r="D31" s="277"/>
      <c r="F31" s="128"/>
      <c r="G31" s="128"/>
      <c r="H31" s="128"/>
      <c r="I31" s="128"/>
      <c r="J31" s="128"/>
      <c r="K31" s="128"/>
      <c r="L31" s="135"/>
    </row>
    <row r="32" spans="1:12" x14ac:dyDescent="0.3">
      <c r="A32" s="97" t="s">
        <v>142</v>
      </c>
      <c r="B32" s="66" t="s">
        <v>271</v>
      </c>
      <c r="C32" s="276"/>
      <c r="D32" s="277"/>
      <c r="F32" s="109"/>
      <c r="G32" s="109"/>
      <c r="H32" s="109"/>
      <c r="I32" s="109"/>
      <c r="J32" s="109"/>
      <c r="K32" s="109"/>
      <c r="L32" s="109"/>
    </row>
    <row r="33" spans="1:12" x14ac:dyDescent="0.3">
      <c r="A33" s="97" t="s">
        <v>140</v>
      </c>
      <c r="B33" s="60" t="s">
        <v>270</v>
      </c>
      <c r="C33" s="278"/>
      <c r="D33" s="276"/>
      <c r="F33" s="274"/>
      <c r="G33" s="274"/>
      <c r="H33" s="274"/>
      <c r="I33" s="274"/>
      <c r="J33" s="274"/>
      <c r="K33" s="274"/>
      <c r="L33" s="274"/>
    </row>
    <row r="34" spans="1:12" x14ac:dyDescent="0.3">
      <c r="A34" s="97" t="s">
        <v>138</v>
      </c>
      <c r="B34" s="60" t="s">
        <v>269</v>
      </c>
      <c r="C34" s="278"/>
      <c r="D34" s="276"/>
      <c r="F34" s="136"/>
      <c r="G34" s="136"/>
      <c r="H34" s="136"/>
      <c r="I34" s="137"/>
      <c r="J34" s="137"/>
      <c r="K34" s="137"/>
      <c r="L34" s="137"/>
    </row>
    <row r="35" spans="1:12" x14ac:dyDescent="0.3">
      <c r="A35" s="97" t="s">
        <v>135</v>
      </c>
      <c r="B35" s="66" t="s">
        <v>193</v>
      </c>
      <c r="C35" s="279"/>
      <c r="D35" s="280"/>
      <c r="F35" s="138"/>
      <c r="G35" s="139"/>
      <c r="H35" s="138"/>
      <c r="I35" s="138"/>
      <c r="J35" s="138"/>
      <c r="K35" s="140"/>
      <c r="L35" s="140"/>
    </row>
    <row r="36" spans="1:12" ht="24.75" customHeight="1" x14ac:dyDescent="0.3">
      <c r="A36" s="255" t="s">
        <v>171</v>
      </c>
      <c r="B36" s="255"/>
      <c r="C36" s="275">
        <f>SUM(C30:C35)</f>
        <v>1240</v>
      </c>
      <c r="D36" s="275"/>
      <c r="F36" s="138"/>
      <c r="G36" s="139"/>
      <c r="H36" s="138"/>
      <c r="I36" s="138"/>
      <c r="J36" s="138"/>
      <c r="K36" s="140"/>
      <c r="L36" s="140"/>
    </row>
    <row r="37" spans="1:12" ht="15.75" customHeight="1" x14ac:dyDescent="0.3">
      <c r="A37" s="254" t="s">
        <v>168</v>
      </c>
      <c r="B37" s="254"/>
      <c r="C37" s="254"/>
      <c r="D37" s="254"/>
      <c r="F37" s="138"/>
      <c r="G37" s="139"/>
      <c r="H37" s="138"/>
      <c r="I37" s="138"/>
      <c r="J37" s="138"/>
      <c r="K37" s="140"/>
      <c r="L37" s="140"/>
    </row>
    <row r="38" spans="1:12" ht="15.75" customHeight="1" x14ac:dyDescent="0.3">
      <c r="A38" s="267" t="s">
        <v>268</v>
      </c>
      <c r="B38" s="267"/>
      <c r="C38" s="267"/>
      <c r="D38" s="267"/>
      <c r="F38" s="138"/>
      <c r="G38" s="139"/>
      <c r="H38" s="138"/>
      <c r="I38" s="138"/>
      <c r="J38" s="138"/>
      <c r="K38" s="140"/>
      <c r="L38" s="140"/>
    </row>
    <row r="39" spans="1:12" ht="15.6" customHeight="1" x14ac:dyDescent="0.3">
      <c r="A39" s="246" t="s">
        <v>267</v>
      </c>
      <c r="B39" s="246"/>
      <c r="C39" s="246"/>
      <c r="D39" s="246"/>
      <c r="F39" s="138"/>
      <c r="G39" s="139"/>
      <c r="H39" s="138"/>
      <c r="I39" s="138"/>
      <c r="J39" s="138"/>
      <c r="K39" s="140"/>
      <c r="L39" s="140"/>
    </row>
    <row r="40" spans="1:12" x14ac:dyDescent="0.3">
      <c r="A40" s="61"/>
      <c r="B40" s="61"/>
      <c r="C40" s="61"/>
      <c r="D40" s="61"/>
      <c r="F40" s="109"/>
      <c r="G40" s="109"/>
      <c r="H40" s="109"/>
      <c r="I40" s="109"/>
      <c r="J40" s="109"/>
      <c r="K40" s="141"/>
      <c r="L40" s="141"/>
    </row>
    <row r="41" spans="1:12" x14ac:dyDescent="0.3">
      <c r="A41" s="248" t="s">
        <v>143</v>
      </c>
      <c r="B41" s="248"/>
      <c r="C41" s="248"/>
      <c r="D41" s="248"/>
      <c r="F41" s="109"/>
      <c r="G41" s="109"/>
      <c r="H41" s="109"/>
      <c r="I41" s="109"/>
      <c r="J41" s="109"/>
      <c r="K41" s="109"/>
      <c r="L41" s="109"/>
    </row>
    <row r="42" spans="1:12" ht="15.75" customHeight="1" x14ac:dyDescent="0.3">
      <c r="A42" s="254" t="s">
        <v>168</v>
      </c>
      <c r="B42" s="254"/>
      <c r="C42" s="254"/>
      <c r="D42" s="254"/>
      <c r="F42" s="109"/>
      <c r="G42" s="109"/>
      <c r="H42" s="109"/>
      <c r="I42" s="109"/>
      <c r="J42" s="109"/>
      <c r="K42" s="109"/>
      <c r="L42" s="109"/>
    </row>
    <row r="43" spans="1:12" ht="15.75" customHeight="1" x14ac:dyDescent="0.3">
      <c r="A43" s="246" t="s">
        <v>266</v>
      </c>
      <c r="B43" s="246"/>
      <c r="C43" s="246"/>
      <c r="D43" s="246"/>
      <c r="F43" s="274"/>
      <c r="G43" s="274"/>
      <c r="H43" s="274"/>
      <c r="I43" s="274"/>
      <c r="J43" s="274"/>
      <c r="K43" s="274"/>
      <c r="L43" s="274"/>
    </row>
    <row r="44" spans="1:12" x14ac:dyDescent="0.3">
      <c r="A44" s="246"/>
      <c r="B44" s="246"/>
      <c r="C44" s="246"/>
      <c r="D44" s="246"/>
      <c r="F44" s="133"/>
      <c r="G44" s="115"/>
      <c r="H44" s="133"/>
      <c r="I44" s="133"/>
      <c r="J44" s="133"/>
      <c r="K44" s="133"/>
      <c r="L44" s="115"/>
    </row>
    <row r="45" spans="1:12" ht="24" customHeight="1" x14ac:dyDescent="0.3">
      <c r="A45" s="246" t="s">
        <v>265</v>
      </c>
      <c r="B45" s="246"/>
      <c r="C45" s="246"/>
      <c r="D45" s="246"/>
      <c r="F45" s="124"/>
      <c r="G45" s="134"/>
      <c r="H45" s="126"/>
      <c r="I45" s="128"/>
      <c r="J45" s="124"/>
      <c r="K45" s="116"/>
      <c r="L45" s="116"/>
    </row>
    <row r="46" spans="1:12" ht="47.25" customHeight="1" x14ac:dyDescent="0.3">
      <c r="A46" s="68"/>
      <c r="B46" s="61"/>
      <c r="C46" s="61"/>
      <c r="D46" s="61"/>
      <c r="F46" s="124"/>
      <c r="G46" s="134"/>
      <c r="H46" s="126"/>
      <c r="I46" s="128"/>
      <c r="J46" s="124"/>
      <c r="K46" s="116"/>
      <c r="L46" s="116"/>
    </row>
    <row r="47" spans="1:12" ht="15.75" x14ac:dyDescent="0.3">
      <c r="A47" s="258" t="s">
        <v>264</v>
      </c>
      <c r="B47" s="258"/>
      <c r="C47" s="258"/>
      <c r="D47" s="258"/>
      <c r="F47" s="124"/>
      <c r="G47" s="134"/>
      <c r="H47" s="126"/>
      <c r="I47" s="128"/>
      <c r="J47" s="124"/>
      <c r="K47" s="116"/>
      <c r="L47" s="116"/>
    </row>
    <row r="48" spans="1:12" ht="15.75" x14ac:dyDescent="0.3">
      <c r="A48" s="61"/>
      <c r="B48" s="61"/>
      <c r="C48" s="61"/>
      <c r="D48" s="61"/>
      <c r="F48" s="124"/>
      <c r="G48" s="134"/>
      <c r="H48" s="126"/>
      <c r="I48" s="128"/>
      <c r="J48" s="124"/>
      <c r="K48" s="116"/>
      <c r="L48" s="116"/>
    </row>
    <row r="49" spans="1:12" ht="15.75" x14ac:dyDescent="0.3">
      <c r="A49" s="96" t="s">
        <v>225</v>
      </c>
      <c r="B49" s="96" t="s">
        <v>224</v>
      </c>
      <c r="C49" s="96" t="s">
        <v>159</v>
      </c>
      <c r="D49" s="96" t="s">
        <v>147</v>
      </c>
      <c r="F49" s="124"/>
      <c r="G49" s="134"/>
      <c r="H49" s="126"/>
      <c r="I49" s="128"/>
      <c r="J49" s="124"/>
      <c r="K49" s="116"/>
      <c r="L49" s="116"/>
    </row>
    <row r="50" spans="1:12" ht="15.75" x14ac:dyDescent="0.3">
      <c r="A50" s="97" t="s">
        <v>146</v>
      </c>
      <c r="B50" s="60" t="s">
        <v>263</v>
      </c>
      <c r="C50" s="74">
        <f>1/12</f>
        <v>8.3333333333333329E-2</v>
      </c>
      <c r="D50" s="76">
        <f>C36*C50</f>
        <v>103.33333333333333</v>
      </c>
      <c r="F50" s="124"/>
      <c r="G50" s="134"/>
      <c r="H50" s="126"/>
      <c r="I50" s="128"/>
      <c r="J50" s="124"/>
      <c r="K50" s="116"/>
      <c r="L50" s="116"/>
    </row>
    <row r="51" spans="1:12" ht="15.75" x14ac:dyDescent="0.3">
      <c r="A51" s="97" t="s">
        <v>144</v>
      </c>
      <c r="B51" s="60" t="s">
        <v>262</v>
      </c>
      <c r="C51" s="88">
        <v>0.121</v>
      </c>
      <c r="D51" s="76">
        <f>C36*C51</f>
        <v>150.04</v>
      </c>
      <c r="F51" s="128"/>
      <c r="G51" s="128"/>
      <c r="H51" s="128"/>
      <c r="I51" s="128"/>
      <c r="J51" s="128"/>
      <c r="K51" s="128"/>
      <c r="L51" s="129"/>
    </row>
    <row r="52" spans="1:12" x14ac:dyDescent="0.3">
      <c r="A52" s="255" t="s">
        <v>150</v>
      </c>
      <c r="B52" s="255"/>
      <c r="C52" s="97"/>
      <c r="D52" s="72">
        <f>SUM(D50:D51)</f>
        <v>253.37333333333333</v>
      </c>
      <c r="F52" s="109"/>
      <c r="G52" s="109"/>
      <c r="H52" s="109"/>
      <c r="I52" s="109"/>
      <c r="J52" s="109"/>
      <c r="K52" s="109"/>
      <c r="L52" s="109"/>
    </row>
    <row r="53" spans="1:12" ht="15.75" customHeight="1" x14ac:dyDescent="0.3">
      <c r="A53" s="254" t="s">
        <v>168</v>
      </c>
      <c r="B53" s="254"/>
      <c r="C53" s="254"/>
      <c r="D53" s="254"/>
    </row>
    <row r="54" spans="1:12" ht="27" customHeight="1" x14ac:dyDescent="0.3">
      <c r="A54" s="267" t="s">
        <v>261</v>
      </c>
      <c r="B54" s="267"/>
      <c r="C54" s="267"/>
      <c r="D54" s="267"/>
    </row>
    <row r="55" spans="1:12" ht="32.1" customHeight="1" x14ac:dyDescent="0.3">
      <c r="A55" s="246" t="s">
        <v>260</v>
      </c>
      <c r="B55" s="246"/>
      <c r="C55" s="246"/>
      <c r="D55" s="246"/>
    </row>
    <row r="56" spans="1:12" x14ac:dyDescent="0.3">
      <c r="A56" s="61"/>
      <c r="B56" s="61"/>
      <c r="C56" s="61"/>
      <c r="D56" s="61"/>
    </row>
    <row r="57" spans="1:12" x14ac:dyDescent="0.3">
      <c r="A57" s="273" t="s">
        <v>259</v>
      </c>
      <c r="B57" s="273"/>
      <c r="C57" s="273"/>
      <c r="D57" s="273"/>
    </row>
    <row r="58" spans="1:12" x14ac:dyDescent="0.3">
      <c r="A58" s="142"/>
      <c r="B58" s="142"/>
      <c r="C58" s="142"/>
      <c r="D58" s="142"/>
    </row>
    <row r="59" spans="1:12" x14ac:dyDescent="0.3">
      <c r="A59" s="249" t="s">
        <v>258</v>
      </c>
      <c r="B59" s="249"/>
      <c r="C59" s="64">
        <f>C36+D52</f>
        <v>1493.3733333333334</v>
      </c>
      <c r="D59" s="61"/>
    </row>
    <row r="60" spans="1:12" x14ac:dyDescent="0.3">
      <c r="A60" s="96" t="s">
        <v>223</v>
      </c>
      <c r="B60" s="96" t="s">
        <v>222</v>
      </c>
      <c r="C60" s="96" t="s">
        <v>159</v>
      </c>
      <c r="D60" s="96" t="s">
        <v>147</v>
      </c>
    </row>
    <row r="61" spans="1:12" x14ac:dyDescent="0.3">
      <c r="A61" s="97" t="s">
        <v>146</v>
      </c>
      <c r="B61" s="60" t="s">
        <v>257</v>
      </c>
      <c r="C61" s="87">
        <v>0.2</v>
      </c>
      <c r="D61" s="83">
        <f>$C$59*C61</f>
        <v>298.67466666666672</v>
      </c>
    </row>
    <row r="62" spans="1:12" x14ac:dyDescent="0.3">
      <c r="A62" s="97" t="s">
        <v>144</v>
      </c>
      <c r="B62" s="60" t="s">
        <v>256</v>
      </c>
      <c r="C62" s="84">
        <v>2.5000000000000001E-2</v>
      </c>
      <c r="D62" s="83">
        <f t="shared" ref="D62:D68" si="2">$C$59*C62</f>
        <v>37.33433333333334</v>
      </c>
    </row>
    <row r="63" spans="1:12" x14ac:dyDescent="0.3">
      <c r="A63" s="97" t="s">
        <v>142</v>
      </c>
      <c r="B63" s="86" t="s">
        <v>255</v>
      </c>
      <c r="C63" s="85">
        <v>0.03</v>
      </c>
      <c r="D63" s="83">
        <f>$C$59*C63</f>
        <v>44.801200000000001</v>
      </c>
    </row>
    <row r="64" spans="1:12" x14ac:dyDescent="0.3">
      <c r="A64" s="97" t="s">
        <v>140</v>
      </c>
      <c r="B64" s="60" t="s">
        <v>254</v>
      </c>
      <c r="C64" s="84">
        <v>1.4999999999999999E-2</v>
      </c>
      <c r="D64" s="83">
        <f t="shared" si="2"/>
        <v>22.400600000000001</v>
      </c>
    </row>
    <row r="65" spans="1:4" x14ac:dyDescent="0.3">
      <c r="A65" s="97" t="s">
        <v>138</v>
      </c>
      <c r="B65" s="60" t="s">
        <v>253</v>
      </c>
      <c r="C65" s="84">
        <v>0.01</v>
      </c>
      <c r="D65" s="83">
        <f t="shared" si="2"/>
        <v>14.933733333333334</v>
      </c>
    </row>
    <row r="66" spans="1:4" x14ac:dyDescent="0.3">
      <c r="A66" s="97" t="s">
        <v>135</v>
      </c>
      <c r="B66" s="60" t="s">
        <v>252</v>
      </c>
      <c r="C66" s="84">
        <v>6.0000000000000001E-3</v>
      </c>
      <c r="D66" s="83">
        <f t="shared" si="2"/>
        <v>8.9602400000000006</v>
      </c>
    </row>
    <row r="67" spans="1:4" x14ac:dyDescent="0.3">
      <c r="A67" s="97" t="s">
        <v>194</v>
      </c>
      <c r="B67" s="60" t="s">
        <v>251</v>
      </c>
      <c r="C67" s="84">
        <v>2E-3</v>
      </c>
      <c r="D67" s="83">
        <f t="shared" si="2"/>
        <v>2.9867466666666669</v>
      </c>
    </row>
    <row r="68" spans="1:4" x14ac:dyDescent="0.3">
      <c r="A68" s="97" t="s">
        <v>250</v>
      </c>
      <c r="B68" s="60" t="s">
        <v>249</v>
      </c>
      <c r="C68" s="84">
        <v>0.08</v>
      </c>
      <c r="D68" s="83">
        <f t="shared" si="2"/>
        <v>119.46986666666668</v>
      </c>
    </row>
    <row r="69" spans="1:4" x14ac:dyDescent="0.3">
      <c r="A69" s="255" t="s">
        <v>169</v>
      </c>
      <c r="B69" s="255"/>
      <c r="C69" s="82">
        <f>SUM(C61:C68)</f>
        <v>0.36800000000000005</v>
      </c>
      <c r="D69" s="72">
        <f>SUM(D61:D68)</f>
        <v>549.56138666666675</v>
      </c>
    </row>
    <row r="70" spans="1:4" ht="15.75" customHeight="1" x14ac:dyDescent="0.3">
      <c r="A70" s="254" t="s">
        <v>168</v>
      </c>
      <c r="B70" s="254"/>
      <c r="C70" s="254"/>
      <c r="D70" s="254"/>
    </row>
    <row r="71" spans="1:4" x14ac:dyDescent="0.3">
      <c r="A71" s="272" t="s">
        <v>248</v>
      </c>
      <c r="B71" s="272"/>
      <c r="C71" s="272"/>
      <c r="D71" s="272"/>
    </row>
    <row r="72" spans="1:4" ht="14.45" customHeight="1" x14ac:dyDescent="0.3">
      <c r="A72" s="246" t="s">
        <v>247</v>
      </c>
      <c r="B72" s="246"/>
      <c r="C72" s="246"/>
      <c r="D72" s="246"/>
    </row>
    <row r="73" spans="1:4" x14ac:dyDescent="0.3">
      <c r="A73" s="246"/>
      <c r="B73" s="246"/>
      <c r="C73" s="246"/>
      <c r="D73" s="246"/>
    </row>
    <row r="74" spans="1:4" ht="14.45" customHeight="1" x14ac:dyDescent="0.3">
      <c r="A74" s="246" t="s">
        <v>246</v>
      </c>
      <c r="B74" s="246"/>
      <c r="C74" s="246"/>
      <c r="D74" s="246"/>
    </row>
    <row r="75" spans="1:4" ht="14.45" customHeight="1" x14ac:dyDescent="0.3">
      <c r="A75" s="246"/>
      <c r="B75" s="246"/>
      <c r="C75" s="246"/>
      <c r="D75" s="246"/>
    </row>
    <row r="76" spans="1:4" ht="14.45" customHeight="1" x14ac:dyDescent="0.3">
      <c r="A76" s="246" t="s">
        <v>245</v>
      </c>
      <c r="B76" s="246"/>
      <c r="C76" s="246"/>
      <c r="D76" s="246"/>
    </row>
    <row r="77" spans="1:4" ht="15.75" customHeight="1" x14ac:dyDescent="0.3">
      <c r="A77" s="259" t="s">
        <v>244</v>
      </c>
      <c r="B77" s="259"/>
      <c r="C77" s="259"/>
      <c r="D77" s="259"/>
    </row>
    <row r="78" spans="1:4" x14ac:dyDescent="0.3">
      <c r="A78" s="259"/>
      <c r="B78" s="259"/>
      <c r="C78" s="259"/>
      <c r="D78" s="259"/>
    </row>
    <row r="79" spans="1:4" x14ac:dyDescent="0.3">
      <c r="A79" s="247" t="s">
        <v>243</v>
      </c>
      <c r="B79" s="247"/>
      <c r="C79" s="247"/>
      <c r="D79" s="247"/>
    </row>
    <row r="80" spans="1:4" x14ac:dyDescent="0.3">
      <c r="A80" s="247" t="s">
        <v>242</v>
      </c>
      <c r="B80" s="247"/>
      <c r="C80" s="247"/>
      <c r="D80" s="247"/>
    </row>
    <row r="81" spans="1:4" ht="30.95" customHeight="1" x14ac:dyDescent="0.3">
      <c r="A81" s="271" t="s">
        <v>241</v>
      </c>
      <c r="B81" s="271"/>
      <c r="C81" s="271"/>
      <c r="D81" s="271"/>
    </row>
    <row r="82" spans="1:4" x14ac:dyDescent="0.3">
      <c r="A82" s="95"/>
      <c r="B82" s="95"/>
      <c r="C82" s="95"/>
      <c r="D82" s="95"/>
    </row>
    <row r="83" spans="1:4" x14ac:dyDescent="0.3">
      <c r="A83" s="258" t="s">
        <v>240</v>
      </c>
      <c r="B83" s="258"/>
      <c r="C83" s="258"/>
      <c r="D83" s="258"/>
    </row>
    <row r="84" spans="1:4" x14ac:dyDescent="0.3">
      <c r="A84" s="61"/>
      <c r="B84" s="61"/>
      <c r="C84" s="61"/>
      <c r="D84" s="61"/>
    </row>
    <row r="85" spans="1:4" x14ac:dyDescent="0.3">
      <c r="A85" s="96" t="s">
        <v>221</v>
      </c>
      <c r="B85" s="96" t="s">
        <v>220</v>
      </c>
      <c r="C85" s="96" t="s">
        <v>239</v>
      </c>
      <c r="D85" s="96" t="s">
        <v>147</v>
      </c>
    </row>
    <row r="86" spans="1:4" x14ac:dyDescent="0.3">
      <c r="A86" s="97" t="s">
        <v>146</v>
      </c>
      <c r="B86" s="80" t="s">
        <v>238</v>
      </c>
      <c r="C86" s="143">
        <v>4.5</v>
      </c>
      <c r="D86" s="104">
        <f>((C86*2)*22)-(C30*6%)</f>
        <v>123.60000000000001</v>
      </c>
    </row>
    <row r="87" spans="1:4" x14ac:dyDescent="0.3">
      <c r="A87" s="67" t="s">
        <v>144</v>
      </c>
      <c r="B87" s="80" t="s">
        <v>237</v>
      </c>
      <c r="C87" s="103"/>
      <c r="D87" s="81"/>
    </row>
    <row r="88" spans="1:4" x14ac:dyDescent="0.3">
      <c r="A88" s="67" t="s">
        <v>142</v>
      </c>
      <c r="B88" s="80" t="s">
        <v>236</v>
      </c>
      <c r="C88" s="100"/>
      <c r="D88" s="103"/>
    </row>
    <row r="89" spans="1:4" x14ac:dyDescent="0.3">
      <c r="A89" s="67" t="s">
        <v>235</v>
      </c>
      <c r="B89" s="80" t="s">
        <v>234</v>
      </c>
      <c r="C89" s="100">
        <v>19.5</v>
      </c>
      <c r="D89" s="103">
        <f>C89*22-(0.25)</f>
        <v>428.75</v>
      </c>
    </row>
    <row r="90" spans="1:4" x14ac:dyDescent="0.3">
      <c r="A90" s="67" t="s">
        <v>233</v>
      </c>
      <c r="B90" s="80" t="s">
        <v>232</v>
      </c>
      <c r="C90" s="100"/>
      <c r="D90" s="103"/>
    </row>
    <row r="91" spans="1:4" x14ac:dyDescent="0.3">
      <c r="A91" s="255" t="s">
        <v>171</v>
      </c>
      <c r="B91" s="255"/>
      <c r="C91" s="255"/>
      <c r="D91" s="94">
        <f>SUM(D86:D90)</f>
        <v>552.35</v>
      </c>
    </row>
    <row r="92" spans="1:4" ht="15.75" customHeight="1" x14ac:dyDescent="0.3">
      <c r="A92" s="254" t="s">
        <v>168</v>
      </c>
      <c r="B92" s="254"/>
      <c r="C92" s="254"/>
      <c r="D92" s="254"/>
    </row>
    <row r="93" spans="1:4" ht="15.75" customHeight="1" x14ac:dyDescent="0.3">
      <c r="A93" s="267" t="s">
        <v>231</v>
      </c>
      <c r="B93" s="267"/>
      <c r="C93" s="267"/>
      <c r="D93" s="267"/>
    </row>
    <row r="94" spans="1:4" ht="30.6" customHeight="1" x14ac:dyDescent="0.3">
      <c r="A94" s="246" t="s">
        <v>230</v>
      </c>
      <c r="B94" s="246"/>
      <c r="C94" s="246"/>
      <c r="D94" s="246"/>
    </row>
    <row r="95" spans="1:4" ht="15.75" customHeight="1" x14ac:dyDescent="0.3">
      <c r="A95" s="246" t="s">
        <v>229</v>
      </c>
      <c r="B95" s="246"/>
      <c r="C95" s="246"/>
      <c r="D95" s="246"/>
    </row>
    <row r="96" spans="1:4" ht="14.45" customHeight="1" x14ac:dyDescent="0.3">
      <c r="A96" s="246" t="s">
        <v>228</v>
      </c>
      <c r="B96" s="246"/>
      <c r="C96" s="246"/>
      <c r="D96" s="246"/>
    </row>
    <row r="97" spans="1:4" ht="30" customHeight="1" x14ac:dyDescent="0.3">
      <c r="A97" s="246"/>
      <c r="B97" s="246"/>
      <c r="C97" s="246"/>
      <c r="D97" s="246"/>
    </row>
    <row r="98" spans="1:4" x14ac:dyDescent="0.3">
      <c r="A98" s="61"/>
      <c r="B98" s="61"/>
      <c r="C98" s="61"/>
      <c r="D98" s="61"/>
    </row>
    <row r="99" spans="1:4" x14ac:dyDescent="0.3">
      <c r="A99" s="258" t="s">
        <v>227</v>
      </c>
      <c r="B99" s="258"/>
      <c r="C99" s="258"/>
      <c r="D99" s="258"/>
    </row>
    <row r="100" spans="1:4" x14ac:dyDescent="0.3">
      <c r="A100" s="61"/>
      <c r="B100" s="61"/>
      <c r="C100" s="61"/>
      <c r="D100" s="61"/>
    </row>
    <row r="101" spans="1:4" x14ac:dyDescent="0.3">
      <c r="A101" s="96">
        <v>2</v>
      </c>
      <c r="B101" s="96" t="s">
        <v>226</v>
      </c>
      <c r="C101" s="241" t="s">
        <v>147</v>
      </c>
      <c r="D101" s="241"/>
    </row>
    <row r="102" spans="1:4" x14ac:dyDescent="0.3">
      <c r="A102" s="97" t="s">
        <v>225</v>
      </c>
      <c r="B102" s="60" t="s">
        <v>224</v>
      </c>
      <c r="C102" s="270">
        <f>D52</f>
        <v>253.37333333333333</v>
      </c>
      <c r="D102" s="270"/>
    </row>
    <row r="103" spans="1:4" x14ac:dyDescent="0.3">
      <c r="A103" s="97" t="s">
        <v>223</v>
      </c>
      <c r="B103" s="60" t="s">
        <v>222</v>
      </c>
      <c r="C103" s="238">
        <f>D69</f>
        <v>549.56138666666675</v>
      </c>
      <c r="D103" s="238"/>
    </row>
    <row r="104" spans="1:4" x14ac:dyDescent="0.3">
      <c r="A104" s="97" t="s">
        <v>221</v>
      </c>
      <c r="B104" s="60" t="s">
        <v>220</v>
      </c>
      <c r="C104" s="238">
        <f>D91</f>
        <v>552.35</v>
      </c>
      <c r="D104" s="238"/>
    </row>
    <row r="105" spans="1:4" x14ac:dyDescent="0.3">
      <c r="A105" s="235" t="s">
        <v>171</v>
      </c>
      <c r="B105" s="236"/>
      <c r="C105" s="237">
        <f>SUM(C102:C104)</f>
        <v>1355.2847200000001</v>
      </c>
      <c r="D105" s="237"/>
    </row>
    <row r="106" spans="1:4" x14ac:dyDescent="0.3">
      <c r="A106" s="61"/>
      <c r="B106" s="61"/>
      <c r="C106" s="61"/>
      <c r="D106" s="61"/>
    </row>
    <row r="107" spans="1:4" x14ac:dyDescent="0.3">
      <c r="A107" s="61"/>
      <c r="B107" s="61"/>
      <c r="C107" s="61"/>
      <c r="D107" s="61"/>
    </row>
    <row r="108" spans="1:4" x14ac:dyDescent="0.3">
      <c r="A108" s="248" t="s">
        <v>141</v>
      </c>
      <c r="B108" s="248"/>
      <c r="C108" s="248"/>
      <c r="D108" s="248"/>
    </row>
    <row r="109" spans="1:4" x14ac:dyDescent="0.3">
      <c r="A109" s="65"/>
      <c r="B109" s="65"/>
      <c r="C109" s="65"/>
      <c r="D109" s="65"/>
    </row>
    <row r="110" spans="1:4" x14ac:dyDescent="0.3">
      <c r="A110" s="268" t="s">
        <v>219</v>
      </c>
      <c r="B110" s="268"/>
      <c r="C110" s="79">
        <f>C36+C105-SUM(D61:D67)</f>
        <v>2165.1932000000002</v>
      </c>
      <c r="D110" s="78"/>
    </row>
    <row r="111" spans="1:4" x14ac:dyDescent="0.3">
      <c r="A111" s="269" t="s">
        <v>218</v>
      </c>
      <c r="B111" s="269"/>
      <c r="C111" s="79">
        <f>C36+C102</f>
        <v>1493.3733333333334</v>
      </c>
      <c r="D111" s="78"/>
    </row>
    <row r="112" spans="1:4" x14ac:dyDescent="0.3">
      <c r="A112" s="269" t="s">
        <v>217</v>
      </c>
      <c r="B112" s="269"/>
      <c r="C112" s="79">
        <f>C36+C105</f>
        <v>2595.2847200000001</v>
      </c>
      <c r="D112" s="78"/>
    </row>
    <row r="113" spans="1:4" x14ac:dyDescent="0.3">
      <c r="A113" s="96">
        <v>3</v>
      </c>
      <c r="B113" s="96" t="s">
        <v>216</v>
      </c>
      <c r="C113" s="96" t="s">
        <v>215</v>
      </c>
      <c r="D113" s="96" t="s">
        <v>147</v>
      </c>
    </row>
    <row r="114" spans="1:4" x14ac:dyDescent="0.3">
      <c r="A114" s="97" t="s">
        <v>146</v>
      </c>
      <c r="B114" s="77" t="s">
        <v>214</v>
      </c>
      <c r="C114" s="63">
        <f>5%*1/12</f>
        <v>4.1666666666666666E-3</v>
      </c>
      <c r="D114" s="76">
        <f>C114*C14</f>
        <v>5.166666666666667</v>
      </c>
    </row>
    <row r="115" spans="1:4" x14ac:dyDescent="0.3">
      <c r="A115" s="97" t="s">
        <v>144</v>
      </c>
      <c r="B115" s="77" t="s">
        <v>213</v>
      </c>
      <c r="C115" s="63">
        <f>8%*C114</f>
        <v>3.3333333333333332E-4</v>
      </c>
      <c r="D115" s="76">
        <f>C115*C14</f>
        <v>0.41333333333333333</v>
      </c>
    </row>
    <row r="116" spans="1:4" x14ac:dyDescent="0.3">
      <c r="A116" s="97" t="s">
        <v>142</v>
      </c>
      <c r="B116" s="77" t="s">
        <v>212</v>
      </c>
      <c r="C116" s="63">
        <v>0.02</v>
      </c>
      <c r="D116" s="76">
        <f>C116*D114</f>
        <v>0.10333333333333335</v>
      </c>
    </row>
    <row r="117" spans="1:4" x14ac:dyDescent="0.3">
      <c r="A117" s="97" t="s">
        <v>140</v>
      </c>
      <c r="B117" s="77" t="s">
        <v>211</v>
      </c>
      <c r="C117" s="63">
        <f>7/30/12</f>
        <v>1.9444444444444445E-2</v>
      </c>
      <c r="D117" s="76">
        <f>C112*C117</f>
        <v>50.463869555555561</v>
      </c>
    </row>
    <row r="118" spans="1:4" x14ac:dyDescent="0.3">
      <c r="A118" s="97" t="s">
        <v>138</v>
      </c>
      <c r="B118" s="77" t="s">
        <v>210</v>
      </c>
      <c r="C118" s="63">
        <f>C69*C117</f>
        <v>7.1555555555555565E-3</v>
      </c>
      <c r="D118" s="76">
        <f>C111*C118</f>
        <v>10.685915851851854</v>
      </c>
    </row>
    <row r="119" spans="1:4" x14ac:dyDescent="0.3">
      <c r="A119" s="97" t="s">
        <v>135</v>
      </c>
      <c r="B119" s="77" t="s">
        <v>209</v>
      </c>
      <c r="C119" s="63">
        <v>0.02</v>
      </c>
      <c r="D119" s="76">
        <f>D117*C119</f>
        <v>1.0092773911111113</v>
      </c>
    </row>
    <row r="120" spans="1:4" x14ac:dyDescent="0.3">
      <c r="A120" s="255" t="s">
        <v>171</v>
      </c>
      <c r="B120" s="255"/>
      <c r="C120" s="63">
        <f>SUM(C114:C119)</f>
        <v>7.1099999999999997E-2</v>
      </c>
      <c r="D120" s="72">
        <f>SUM(D114:D119)</f>
        <v>67.842396131851871</v>
      </c>
    </row>
    <row r="121" spans="1:4" ht="15.75" customHeight="1" x14ac:dyDescent="0.3">
      <c r="A121" s="254" t="s">
        <v>168</v>
      </c>
      <c r="B121" s="254"/>
      <c r="C121" s="254"/>
      <c r="D121" s="254"/>
    </row>
    <row r="122" spans="1:4" ht="28.5" customHeight="1" x14ac:dyDescent="0.3">
      <c r="A122" s="267" t="s">
        <v>208</v>
      </c>
      <c r="B122" s="267"/>
      <c r="C122" s="267"/>
      <c r="D122" s="267"/>
    </row>
    <row r="123" spans="1:4" ht="31.5" customHeight="1" x14ac:dyDescent="0.3">
      <c r="A123" s="246" t="s">
        <v>207</v>
      </c>
      <c r="B123" s="246"/>
      <c r="C123" s="246"/>
      <c r="D123" s="246"/>
    </row>
    <row r="124" spans="1:4" ht="41.25" customHeight="1" x14ac:dyDescent="0.3">
      <c r="A124" s="246" t="s">
        <v>206</v>
      </c>
      <c r="B124" s="246"/>
      <c r="C124" s="246"/>
      <c r="D124" s="246"/>
    </row>
    <row r="125" spans="1:4" ht="30.6" customHeight="1" x14ac:dyDescent="0.3">
      <c r="A125" s="259" t="s">
        <v>205</v>
      </c>
      <c r="B125" s="259"/>
      <c r="C125" s="259"/>
      <c r="D125" s="259"/>
    </row>
    <row r="126" spans="1:4" x14ac:dyDescent="0.3">
      <c r="A126" s="61"/>
      <c r="B126" s="61"/>
      <c r="C126" s="61"/>
      <c r="D126" s="61"/>
    </row>
    <row r="127" spans="1:4" ht="14.45" customHeight="1" x14ac:dyDescent="0.3">
      <c r="A127" s="248" t="s">
        <v>139</v>
      </c>
      <c r="B127" s="248"/>
      <c r="C127" s="248"/>
      <c r="D127" s="248"/>
    </row>
    <row r="128" spans="1:4" ht="14.45" customHeight="1" x14ac:dyDescent="0.3">
      <c r="A128" s="254" t="s">
        <v>168</v>
      </c>
      <c r="B128" s="254"/>
      <c r="C128" s="254"/>
      <c r="D128" s="254"/>
    </row>
    <row r="129" spans="1:4" ht="30.6" customHeight="1" x14ac:dyDescent="0.3">
      <c r="A129" s="264" t="s">
        <v>204</v>
      </c>
      <c r="B129" s="264"/>
      <c r="C129" s="264"/>
      <c r="D129" s="264"/>
    </row>
    <row r="130" spans="1:4" x14ac:dyDescent="0.3">
      <c r="A130" s="61"/>
      <c r="B130" s="61"/>
      <c r="C130" s="61"/>
      <c r="D130" s="61"/>
    </row>
    <row r="131" spans="1:4" x14ac:dyDescent="0.3">
      <c r="A131" s="258" t="s">
        <v>203</v>
      </c>
      <c r="B131" s="258"/>
      <c r="C131" s="258"/>
      <c r="D131" s="258"/>
    </row>
    <row r="132" spans="1:4" x14ac:dyDescent="0.3">
      <c r="A132" s="122"/>
      <c r="B132" s="122"/>
      <c r="C132" s="122"/>
      <c r="D132" s="122"/>
    </row>
    <row r="133" spans="1:4" x14ac:dyDescent="0.3">
      <c r="A133" s="265" t="s">
        <v>202</v>
      </c>
      <c r="B133" s="265"/>
      <c r="C133" s="64">
        <f>C36+C105+D120</f>
        <v>2663.1271161318518</v>
      </c>
      <c r="D133" s="61"/>
    </row>
    <row r="134" spans="1:4" x14ac:dyDescent="0.3">
      <c r="A134" s="96" t="s">
        <v>175</v>
      </c>
      <c r="B134" s="96" t="s">
        <v>199</v>
      </c>
      <c r="C134" s="96" t="s">
        <v>201</v>
      </c>
      <c r="D134" s="96" t="s">
        <v>147</v>
      </c>
    </row>
    <row r="135" spans="1:4" x14ac:dyDescent="0.3">
      <c r="A135" s="75" t="s">
        <v>146</v>
      </c>
      <c r="B135" s="66" t="s">
        <v>200</v>
      </c>
      <c r="C135" s="74">
        <v>8.3299999999999999E-2</v>
      </c>
      <c r="D135" s="73">
        <f>$C$133*C135</f>
        <v>221.83848877378327</v>
      </c>
    </row>
    <row r="136" spans="1:4" x14ac:dyDescent="0.3">
      <c r="A136" s="75" t="s">
        <v>144</v>
      </c>
      <c r="B136" s="66" t="s">
        <v>199</v>
      </c>
      <c r="C136" s="63">
        <v>2.7777777777777779E-3</v>
      </c>
      <c r="D136" s="73">
        <f t="shared" ref="D136:D141" si="3">$C$133*C136</f>
        <v>7.3975753225884775</v>
      </c>
    </row>
    <row r="137" spans="1:4" x14ac:dyDescent="0.3">
      <c r="A137" s="75" t="s">
        <v>142</v>
      </c>
      <c r="B137" s="66" t="s">
        <v>198</v>
      </c>
      <c r="C137" s="63">
        <v>2.9999999999999997E-4</v>
      </c>
      <c r="D137" s="73">
        <f t="shared" si="3"/>
        <v>0.79893813483955545</v>
      </c>
    </row>
    <row r="138" spans="1:4" x14ac:dyDescent="0.3">
      <c r="A138" s="75" t="s">
        <v>140</v>
      </c>
      <c r="B138" s="66" t="s">
        <v>197</v>
      </c>
      <c r="C138" s="63">
        <v>2.0000000000000001E-4</v>
      </c>
      <c r="D138" s="73">
        <f t="shared" si="3"/>
        <v>0.53262542322637041</v>
      </c>
    </row>
    <row r="139" spans="1:4" x14ac:dyDescent="0.3">
      <c r="A139" s="75" t="s">
        <v>138</v>
      </c>
      <c r="B139" s="66" t="s">
        <v>196</v>
      </c>
      <c r="C139" s="63">
        <v>1.9699999999999999E-4</v>
      </c>
      <c r="D139" s="73">
        <f t="shared" si="3"/>
        <v>0.52463604187797475</v>
      </c>
    </row>
    <row r="140" spans="1:4" x14ac:dyDescent="0.3">
      <c r="A140" s="75" t="s">
        <v>135</v>
      </c>
      <c r="B140" s="66" t="s">
        <v>195</v>
      </c>
      <c r="C140" s="63">
        <v>1.3888888888888888E-2</v>
      </c>
      <c r="D140" s="73">
        <f t="shared" si="3"/>
        <v>36.987876612942387</v>
      </c>
    </row>
    <row r="141" spans="1:4" x14ac:dyDescent="0.3">
      <c r="A141" s="75" t="s">
        <v>194</v>
      </c>
      <c r="B141" s="66" t="s">
        <v>193</v>
      </c>
      <c r="C141" s="74"/>
      <c r="D141" s="73">
        <f t="shared" si="3"/>
        <v>0</v>
      </c>
    </row>
    <row r="142" spans="1:4" x14ac:dyDescent="0.3">
      <c r="A142" s="235" t="s">
        <v>192</v>
      </c>
      <c r="B142" s="266"/>
      <c r="C142" s="236"/>
      <c r="D142" s="72">
        <f>SUM(D135:D141)</f>
        <v>268.08014030925801</v>
      </c>
    </row>
    <row r="143" spans="1:4" ht="15.75" customHeight="1" x14ac:dyDescent="0.3">
      <c r="A143" s="254" t="s">
        <v>168</v>
      </c>
      <c r="B143" s="254"/>
      <c r="C143" s="254"/>
      <c r="D143" s="254"/>
    </row>
    <row r="144" spans="1:4" ht="15.75" customHeight="1" x14ac:dyDescent="0.3">
      <c r="A144" s="246" t="s">
        <v>191</v>
      </c>
      <c r="B144" s="246"/>
      <c r="C144" s="246"/>
      <c r="D144" s="246"/>
    </row>
    <row r="145" spans="1:4" ht="59.45" customHeight="1" x14ac:dyDescent="0.3">
      <c r="A145" s="246" t="s">
        <v>190</v>
      </c>
      <c r="B145" s="246"/>
      <c r="C145" s="246"/>
      <c r="D145" s="246"/>
    </row>
    <row r="146" spans="1:4" ht="33.6" customHeight="1" x14ac:dyDescent="0.3">
      <c r="A146" s="246" t="s">
        <v>189</v>
      </c>
      <c r="B146" s="246"/>
      <c r="C146" s="246"/>
      <c r="D146" s="246"/>
    </row>
    <row r="147" spans="1:4" ht="30.6" customHeight="1" x14ac:dyDescent="0.3">
      <c r="A147" s="246" t="s">
        <v>188</v>
      </c>
      <c r="B147" s="246"/>
      <c r="C147" s="246"/>
      <c r="D147" s="246"/>
    </row>
    <row r="148" spans="1:4" ht="48.75" customHeight="1" x14ac:dyDescent="0.3">
      <c r="A148" s="246" t="s">
        <v>187</v>
      </c>
      <c r="B148" s="246"/>
      <c r="C148" s="246"/>
      <c r="D148" s="246"/>
    </row>
    <row r="149" spans="1:4" ht="30.6" customHeight="1" x14ac:dyDescent="0.3">
      <c r="A149" s="246" t="s">
        <v>186</v>
      </c>
      <c r="B149" s="246"/>
      <c r="C149" s="246"/>
      <c r="D149" s="246"/>
    </row>
    <row r="150" spans="1:4" ht="30.6" customHeight="1" x14ac:dyDescent="0.3">
      <c r="A150" s="246" t="s">
        <v>185</v>
      </c>
      <c r="B150" s="246"/>
      <c r="C150" s="246"/>
      <c r="D150" s="246"/>
    </row>
    <row r="151" spans="1:4" ht="30" customHeight="1" x14ac:dyDescent="0.3">
      <c r="A151" s="246" t="s">
        <v>184</v>
      </c>
      <c r="B151" s="246"/>
      <c r="C151" s="246"/>
      <c r="D151" s="246"/>
    </row>
    <row r="152" spans="1:4" ht="31.5" customHeight="1" x14ac:dyDescent="0.3">
      <c r="A152" s="246" t="s">
        <v>183</v>
      </c>
      <c r="B152" s="246"/>
      <c r="C152" s="246"/>
      <c r="D152" s="246"/>
    </row>
    <row r="153" spans="1:4" ht="31.5" customHeight="1" x14ac:dyDescent="0.3">
      <c r="A153" s="259" t="s">
        <v>182</v>
      </c>
      <c r="B153" s="259"/>
      <c r="C153" s="259"/>
      <c r="D153" s="259"/>
    </row>
    <row r="154" spans="1:4" ht="31.5" customHeight="1" x14ac:dyDescent="0.3">
      <c r="A154" s="98"/>
      <c r="B154" s="98"/>
      <c r="C154" s="98"/>
      <c r="D154" s="98"/>
    </row>
    <row r="155" spans="1:4" x14ac:dyDescent="0.3">
      <c r="A155" s="260" t="s">
        <v>181</v>
      </c>
      <c r="B155" s="260"/>
      <c r="C155" s="260"/>
      <c r="D155" s="260"/>
    </row>
    <row r="156" spans="1:4" x14ac:dyDescent="0.3">
      <c r="A156" s="261" t="s">
        <v>180</v>
      </c>
      <c r="B156" s="261"/>
      <c r="C156" s="105"/>
      <c r="D156" s="105"/>
    </row>
    <row r="157" spans="1:4" x14ac:dyDescent="0.3">
      <c r="A157" s="71" t="s">
        <v>173</v>
      </c>
      <c r="B157" s="71" t="s">
        <v>179</v>
      </c>
      <c r="C157" s="262" t="s">
        <v>147</v>
      </c>
      <c r="D157" s="263"/>
    </row>
    <row r="158" spans="1:4" x14ac:dyDescent="0.3">
      <c r="A158" s="70" t="s">
        <v>146</v>
      </c>
      <c r="B158" s="69" t="s">
        <v>178</v>
      </c>
      <c r="C158" s="256"/>
      <c r="D158" s="257"/>
    </row>
    <row r="159" spans="1:4" x14ac:dyDescent="0.3">
      <c r="A159" s="256" t="s">
        <v>171</v>
      </c>
      <c r="B159" s="257"/>
      <c r="C159" s="256"/>
      <c r="D159" s="257"/>
    </row>
    <row r="160" spans="1:4" x14ac:dyDescent="0.3">
      <c r="A160" s="61"/>
      <c r="B160" s="61"/>
      <c r="C160" s="61"/>
      <c r="D160" s="61"/>
    </row>
    <row r="161" spans="1:6" x14ac:dyDescent="0.3">
      <c r="A161" s="258" t="s">
        <v>177</v>
      </c>
      <c r="B161" s="258"/>
      <c r="C161" s="258"/>
      <c r="D161" s="258"/>
    </row>
    <row r="162" spans="1:6" x14ac:dyDescent="0.3">
      <c r="A162" s="68"/>
      <c r="B162" s="61"/>
      <c r="C162" s="61"/>
      <c r="D162" s="61"/>
    </row>
    <row r="163" spans="1:6" x14ac:dyDescent="0.3">
      <c r="A163" s="96">
        <v>4</v>
      </c>
      <c r="B163" s="96" t="s">
        <v>176</v>
      </c>
      <c r="C163" s="241" t="s">
        <v>147</v>
      </c>
      <c r="D163" s="241"/>
    </row>
    <row r="164" spans="1:6" x14ac:dyDescent="0.3">
      <c r="A164" s="97" t="s">
        <v>175</v>
      </c>
      <c r="B164" s="60" t="s">
        <v>174</v>
      </c>
      <c r="C164" s="238">
        <f>D142</f>
        <v>268.08014030925801</v>
      </c>
      <c r="D164" s="238"/>
    </row>
    <row r="165" spans="1:6" x14ac:dyDescent="0.3">
      <c r="A165" s="97" t="s">
        <v>173</v>
      </c>
      <c r="B165" s="60" t="s">
        <v>172</v>
      </c>
      <c r="C165" s="238">
        <f>C159</f>
        <v>0</v>
      </c>
      <c r="D165" s="238"/>
    </row>
    <row r="166" spans="1:6" x14ac:dyDescent="0.3">
      <c r="A166" s="255" t="s">
        <v>171</v>
      </c>
      <c r="B166" s="255"/>
      <c r="C166" s="237">
        <f>SUM(C164:C164)</f>
        <v>268.08014030925801</v>
      </c>
      <c r="D166" s="237"/>
    </row>
    <row r="167" spans="1:6" x14ac:dyDescent="0.3">
      <c r="A167" s="61"/>
      <c r="B167" s="61"/>
      <c r="C167" s="61"/>
      <c r="D167" s="61"/>
    </row>
    <row r="168" spans="1:6" x14ac:dyDescent="0.3">
      <c r="A168" s="61"/>
      <c r="B168" s="61"/>
      <c r="C168" s="61"/>
      <c r="D168" s="61"/>
    </row>
    <row r="169" spans="1:6" x14ac:dyDescent="0.3">
      <c r="A169" s="248" t="s">
        <v>137</v>
      </c>
      <c r="B169" s="248"/>
      <c r="C169" s="248"/>
      <c r="D169" s="248"/>
    </row>
    <row r="170" spans="1:6" x14ac:dyDescent="0.3">
      <c r="A170" s="61"/>
      <c r="B170" s="61"/>
      <c r="C170" s="61"/>
      <c r="D170" s="61"/>
    </row>
    <row r="171" spans="1:6" x14ac:dyDescent="0.3">
      <c r="A171" s="96">
        <v>5</v>
      </c>
      <c r="B171" s="96" t="s">
        <v>170</v>
      </c>
      <c r="C171" s="241" t="s">
        <v>147</v>
      </c>
      <c r="D171" s="241"/>
    </row>
    <row r="172" spans="1:6" x14ac:dyDescent="0.3">
      <c r="A172" s="67" t="s">
        <v>146</v>
      </c>
      <c r="B172" s="146" t="s">
        <v>306</v>
      </c>
      <c r="C172" s="250">
        <f>E172/C213</f>
        <v>921.8356250000005</v>
      </c>
      <c r="D172" s="251"/>
      <c r="E172" s="145">
        <f>'Materiais SR e descentraliza'!J51</f>
        <v>11062.027500000006</v>
      </c>
      <c r="F172" s="59" t="s">
        <v>317</v>
      </c>
    </row>
    <row r="173" spans="1:6" x14ac:dyDescent="0.3">
      <c r="A173" s="67" t="s">
        <v>144</v>
      </c>
      <c r="B173" s="146" t="s">
        <v>307</v>
      </c>
      <c r="C173" s="250">
        <f>E173/C213</f>
        <v>41.862199074074077</v>
      </c>
      <c r="D173" s="251"/>
      <c r="E173" s="145">
        <f>'Materiais SR e descentraliza'!H71</f>
        <v>502.3463888888889</v>
      </c>
      <c r="F173" s="59" t="s">
        <v>317</v>
      </c>
    </row>
    <row r="174" spans="1:6" x14ac:dyDescent="0.3">
      <c r="A174" s="67" t="s">
        <v>142</v>
      </c>
      <c r="B174" s="146" t="s">
        <v>308</v>
      </c>
      <c r="C174" s="250">
        <f>E174/12</f>
        <v>72.925000000000011</v>
      </c>
      <c r="D174" s="251"/>
      <c r="E174" s="145">
        <f>J12</f>
        <v>875.10000000000014</v>
      </c>
      <c r="F174" s="59" t="s">
        <v>318</v>
      </c>
    </row>
    <row r="175" spans="1:6" x14ac:dyDescent="0.3">
      <c r="A175" s="67" t="s">
        <v>140</v>
      </c>
      <c r="B175" s="146" t="s">
        <v>316</v>
      </c>
      <c r="C175" s="250">
        <f>L51</f>
        <v>0</v>
      </c>
      <c r="D175" s="251"/>
    </row>
    <row r="176" spans="1:6" x14ac:dyDescent="0.3">
      <c r="A176" s="235" t="s">
        <v>169</v>
      </c>
      <c r="B176" s="252"/>
      <c r="C176" s="253">
        <f>SUM(C172:C175)</f>
        <v>1036.6228240740745</v>
      </c>
      <c r="D176" s="253"/>
    </row>
    <row r="177" spans="1:4" ht="15.75" customHeight="1" x14ac:dyDescent="0.3">
      <c r="A177" s="254" t="s">
        <v>168</v>
      </c>
      <c r="B177" s="254"/>
      <c r="C177" s="254"/>
      <c r="D177" s="254"/>
    </row>
    <row r="178" spans="1:4" ht="32.1" customHeight="1" x14ac:dyDescent="0.3">
      <c r="A178" s="246" t="s">
        <v>167</v>
      </c>
      <c r="B178" s="246"/>
      <c r="C178" s="246"/>
      <c r="D178" s="246"/>
    </row>
    <row r="179" spans="1:4" x14ac:dyDescent="0.3">
      <c r="A179" s="246" t="s">
        <v>166</v>
      </c>
      <c r="B179" s="246"/>
      <c r="C179" s="246"/>
      <c r="D179" s="246"/>
    </row>
    <row r="180" spans="1:4" ht="30.6" customHeight="1" x14ac:dyDescent="0.3">
      <c r="A180" s="246" t="s">
        <v>165</v>
      </c>
      <c r="B180" s="246"/>
      <c r="C180" s="246"/>
      <c r="D180" s="246"/>
    </row>
    <row r="181" spans="1:4" x14ac:dyDescent="0.3">
      <c r="A181" s="61"/>
      <c r="B181" s="61"/>
      <c r="C181" s="61"/>
      <c r="D181" s="61"/>
    </row>
    <row r="182" spans="1:4" x14ac:dyDescent="0.3">
      <c r="A182" s="248" t="s">
        <v>164</v>
      </c>
      <c r="B182" s="248"/>
      <c r="C182" s="248"/>
      <c r="D182" s="248"/>
    </row>
    <row r="183" spans="1:4" x14ac:dyDescent="0.3">
      <c r="A183" s="65"/>
      <c r="B183" s="65"/>
      <c r="C183" s="65"/>
      <c r="D183" s="65"/>
    </row>
    <row r="184" spans="1:4" x14ac:dyDescent="0.3">
      <c r="A184" s="65"/>
      <c r="B184" s="249" t="s">
        <v>163</v>
      </c>
      <c r="C184" s="249"/>
      <c r="D184" s="64">
        <f>C36+C105+D120+C166+C176</f>
        <v>3967.8300805151848</v>
      </c>
    </row>
    <row r="185" spans="1:4" x14ac:dyDescent="0.3">
      <c r="A185" s="65"/>
      <c r="B185" s="249" t="s">
        <v>162</v>
      </c>
      <c r="C185" s="249"/>
      <c r="D185" s="64">
        <f>D184+D188</f>
        <v>4166.2215845409437</v>
      </c>
    </row>
    <row r="186" spans="1:4" x14ac:dyDescent="0.3">
      <c r="A186" s="65"/>
      <c r="B186" s="242" t="s">
        <v>161</v>
      </c>
      <c r="C186" s="242"/>
      <c r="D186" s="64">
        <f>(D185+D189)/(1-C190)</f>
        <v>4879.9749266106292</v>
      </c>
    </row>
    <row r="187" spans="1:4" ht="14.45" customHeight="1" x14ac:dyDescent="0.3">
      <c r="A187" s="96">
        <v>6</v>
      </c>
      <c r="B187" s="96" t="s">
        <v>160</v>
      </c>
      <c r="C187" s="96" t="s">
        <v>159</v>
      </c>
      <c r="D187" s="96" t="s">
        <v>147</v>
      </c>
    </row>
    <row r="188" spans="1:4" x14ac:dyDescent="0.3">
      <c r="A188" s="97" t="s">
        <v>146</v>
      </c>
      <c r="B188" s="60" t="s">
        <v>158</v>
      </c>
      <c r="C188" s="63">
        <v>0.05</v>
      </c>
      <c r="D188" s="62">
        <f>D184*C188</f>
        <v>198.39150402575925</v>
      </c>
    </row>
    <row r="189" spans="1:4" x14ac:dyDescent="0.3">
      <c r="A189" s="97" t="s">
        <v>144</v>
      </c>
      <c r="B189" s="60" t="s">
        <v>157</v>
      </c>
      <c r="C189" s="63">
        <v>7.0000000000000007E-2</v>
      </c>
      <c r="D189" s="62">
        <f>D185*C189</f>
        <v>291.6355109178661</v>
      </c>
    </row>
    <row r="190" spans="1:4" x14ac:dyDescent="0.3">
      <c r="A190" s="97" t="s">
        <v>142</v>
      </c>
      <c r="B190" s="60" t="s">
        <v>156</v>
      </c>
      <c r="C190" s="63">
        <f>SUM(C191:C195)</f>
        <v>8.6499999999999994E-2</v>
      </c>
      <c r="D190" s="62"/>
    </row>
    <row r="191" spans="1:4" x14ac:dyDescent="0.3">
      <c r="A191" s="97"/>
      <c r="B191" s="60" t="s">
        <v>155</v>
      </c>
      <c r="C191" s="63">
        <v>0.03</v>
      </c>
      <c r="D191" s="62">
        <f>D186*C191</f>
        <v>146.39924779831887</v>
      </c>
    </row>
    <row r="192" spans="1:4" x14ac:dyDescent="0.3">
      <c r="A192" s="97"/>
      <c r="B192" s="60" t="s">
        <v>154</v>
      </c>
      <c r="C192" s="63">
        <v>6.4999999999999997E-3</v>
      </c>
      <c r="D192" s="62">
        <f>D186*C192</f>
        <v>31.719837022969088</v>
      </c>
    </row>
    <row r="193" spans="1:4" x14ac:dyDescent="0.3">
      <c r="A193" s="97"/>
      <c r="B193" s="60" t="s">
        <v>153</v>
      </c>
      <c r="C193" s="63"/>
      <c r="D193" s="62">
        <f>D186*C193</f>
        <v>0</v>
      </c>
    </row>
    <row r="194" spans="1:4" x14ac:dyDescent="0.3">
      <c r="A194" s="97"/>
      <c r="B194" s="60" t="s">
        <v>152</v>
      </c>
      <c r="C194" s="63">
        <v>0.05</v>
      </c>
      <c r="D194" s="62">
        <f>D186*C194</f>
        <v>243.99874633053147</v>
      </c>
    </row>
    <row r="195" spans="1:4" ht="19.5" customHeight="1" x14ac:dyDescent="0.3">
      <c r="A195" s="97"/>
      <c r="B195" s="60" t="s">
        <v>151</v>
      </c>
      <c r="C195" s="63"/>
      <c r="D195" s="62"/>
    </row>
    <row r="196" spans="1:4" x14ac:dyDescent="0.3">
      <c r="A196" s="243" t="s">
        <v>150</v>
      </c>
      <c r="B196" s="243"/>
      <c r="C196" s="63"/>
      <c r="D196" s="62">
        <f>SUM(D188:D195)</f>
        <v>912.14484609544468</v>
      </c>
    </row>
    <row r="197" spans="1:4" x14ac:dyDescent="0.3">
      <c r="A197" s="244" t="s">
        <v>168</v>
      </c>
      <c r="B197" s="245"/>
      <c r="C197" s="245"/>
      <c r="D197" s="245"/>
    </row>
    <row r="198" spans="1:4" ht="30.6" customHeight="1" x14ac:dyDescent="0.3">
      <c r="A198" s="246" t="s">
        <v>383</v>
      </c>
      <c r="B198" s="246"/>
      <c r="C198" s="246"/>
      <c r="D198" s="246"/>
    </row>
    <row r="199" spans="1:4" x14ac:dyDescent="0.3">
      <c r="A199" s="247" t="s">
        <v>305</v>
      </c>
      <c r="B199" s="247"/>
      <c r="C199" s="247"/>
      <c r="D199" s="247"/>
    </row>
    <row r="200" spans="1:4" x14ac:dyDescent="0.3">
      <c r="A200" s="95"/>
      <c r="B200" s="95"/>
      <c r="C200" s="95"/>
      <c r="D200" s="95"/>
    </row>
    <row r="201" spans="1:4" x14ac:dyDescent="0.3">
      <c r="A201" s="61"/>
      <c r="B201" s="61"/>
      <c r="C201" s="61"/>
      <c r="D201" s="61"/>
    </row>
    <row r="202" spans="1:4" x14ac:dyDescent="0.3">
      <c r="A202" s="248" t="s">
        <v>149</v>
      </c>
      <c r="B202" s="248"/>
      <c r="C202" s="248"/>
      <c r="D202" s="248"/>
    </row>
    <row r="203" spans="1:4" x14ac:dyDescent="0.3">
      <c r="A203" s="61"/>
      <c r="B203" s="61"/>
      <c r="C203" s="61"/>
      <c r="D203" s="61"/>
    </row>
    <row r="204" spans="1:4" x14ac:dyDescent="0.3">
      <c r="A204" s="96"/>
      <c r="B204" s="96" t="s">
        <v>148</v>
      </c>
      <c r="C204" s="241" t="s">
        <v>147</v>
      </c>
      <c r="D204" s="241"/>
    </row>
    <row r="205" spans="1:4" x14ac:dyDescent="0.3">
      <c r="A205" s="99" t="s">
        <v>146</v>
      </c>
      <c r="B205" s="60" t="s">
        <v>145</v>
      </c>
      <c r="C205" s="238">
        <f>C36</f>
        <v>1240</v>
      </c>
      <c r="D205" s="238"/>
    </row>
    <row r="206" spans="1:4" x14ac:dyDescent="0.3">
      <c r="A206" s="99" t="s">
        <v>144</v>
      </c>
      <c r="B206" s="60" t="s">
        <v>143</v>
      </c>
      <c r="C206" s="238">
        <f>C105</f>
        <v>1355.2847200000001</v>
      </c>
      <c r="D206" s="238"/>
    </row>
    <row r="207" spans="1:4" x14ac:dyDescent="0.3">
      <c r="A207" s="99" t="s">
        <v>142</v>
      </c>
      <c r="B207" s="60" t="s">
        <v>141</v>
      </c>
      <c r="C207" s="238">
        <f>D120</f>
        <v>67.842396131851871</v>
      </c>
      <c r="D207" s="238"/>
    </row>
    <row r="208" spans="1:4" x14ac:dyDescent="0.3">
      <c r="A208" s="99" t="s">
        <v>140</v>
      </c>
      <c r="B208" s="60" t="s">
        <v>139</v>
      </c>
      <c r="C208" s="238">
        <f>C166</f>
        <v>268.08014030925801</v>
      </c>
      <c r="D208" s="238"/>
    </row>
    <row r="209" spans="1:5" ht="14.45" customHeight="1" x14ac:dyDescent="0.3">
      <c r="A209" s="99" t="s">
        <v>138</v>
      </c>
      <c r="B209" s="60" t="s">
        <v>137</v>
      </c>
      <c r="C209" s="238">
        <f>C176</f>
        <v>1036.6228240740745</v>
      </c>
      <c r="D209" s="238"/>
    </row>
    <row r="210" spans="1:5" x14ac:dyDescent="0.3">
      <c r="A210" s="235" t="s">
        <v>136</v>
      </c>
      <c r="B210" s="236"/>
      <c r="C210" s="237">
        <f>SUM(C205:C209)</f>
        <v>3967.8300805151848</v>
      </c>
      <c r="D210" s="237"/>
    </row>
    <row r="211" spans="1:5" ht="14.45" customHeight="1" x14ac:dyDescent="0.3">
      <c r="A211" s="99" t="s">
        <v>135</v>
      </c>
      <c r="B211" s="60" t="s">
        <v>134</v>
      </c>
      <c r="C211" s="238">
        <f>D196</f>
        <v>912.14484609544468</v>
      </c>
      <c r="D211" s="238"/>
    </row>
    <row r="212" spans="1:5" x14ac:dyDescent="0.3">
      <c r="A212" s="235" t="s">
        <v>133</v>
      </c>
      <c r="B212" s="236"/>
      <c r="C212" s="239">
        <f>C210+C211</f>
        <v>4879.9749266106292</v>
      </c>
      <c r="D212" s="239"/>
      <c r="E212" s="160">
        <f>C212</f>
        <v>4879.9749266106292</v>
      </c>
    </row>
    <row r="213" spans="1:5" ht="14.45" customHeight="1" x14ac:dyDescent="0.3">
      <c r="A213" s="235" t="s">
        <v>132</v>
      </c>
      <c r="B213" s="236"/>
      <c r="C213" s="240">
        <v>12</v>
      </c>
      <c r="D213" s="240"/>
    </row>
    <row r="214" spans="1:5" ht="14.45" customHeight="1" x14ac:dyDescent="0.3">
      <c r="A214" s="235" t="s">
        <v>131</v>
      </c>
      <c r="B214" s="236"/>
      <c r="C214" s="237">
        <f>C212*C213</f>
        <v>58559.699119327546</v>
      </c>
      <c r="D214" s="237"/>
    </row>
    <row r="215" spans="1:5" x14ac:dyDescent="0.3">
      <c r="A215" s="235" t="s">
        <v>130</v>
      </c>
      <c r="B215" s="236"/>
      <c r="C215" s="237">
        <f>C214*12</f>
        <v>702716.38943193061</v>
      </c>
      <c r="D215" s="237"/>
    </row>
  </sheetData>
  <mergeCells count="149">
    <mergeCell ref="A1:D1"/>
    <mergeCell ref="F1:J2"/>
    <mergeCell ref="A2:D2"/>
    <mergeCell ref="F3:J3"/>
    <mergeCell ref="A4:B4"/>
    <mergeCell ref="A6:D6"/>
    <mergeCell ref="C16:D16"/>
    <mergeCell ref="C17:D17"/>
    <mergeCell ref="C18:D18"/>
    <mergeCell ref="C19:D19"/>
    <mergeCell ref="A20:D20"/>
    <mergeCell ref="A21:D21"/>
    <mergeCell ref="A7:D8"/>
    <mergeCell ref="A10:D10"/>
    <mergeCell ref="C12:D12"/>
    <mergeCell ref="C15:D15"/>
    <mergeCell ref="C29:D29"/>
    <mergeCell ref="C30:D30"/>
    <mergeCell ref="C31:D31"/>
    <mergeCell ref="C32:D32"/>
    <mergeCell ref="C33:D33"/>
    <mergeCell ref="F33:L33"/>
    <mergeCell ref="A22:D22"/>
    <mergeCell ref="A23:D23"/>
    <mergeCell ref="A24:D24"/>
    <mergeCell ref="A25:D25"/>
    <mergeCell ref="F25:L25"/>
    <mergeCell ref="A27:D27"/>
    <mergeCell ref="A39:D39"/>
    <mergeCell ref="A41:D41"/>
    <mergeCell ref="A42:D42"/>
    <mergeCell ref="A43:D44"/>
    <mergeCell ref="F43:L43"/>
    <mergeCell ref="A45:D45"/>
    <mergeCell ref="C34:D34"/>
    <mergeCell ref="C35:D35"/>
    <mergeCell ref="A36:B36"/>
    <mergeCell ref="C36:D36"/>
    <mergeCell ref="A37:D37"/>
    <mergeCell ref="A38:D38"/>
    <mergeCell ref="A59:B59"/>
    <mergeCell ref="A69:B69"/>
    <mergeCell ref="A70:D70"/>
    <mergeCell ref="A71:D71"/>
    <mergeCell ref="A72:D73"/>
    <mergeCell ref="A74:D75"/>
    <mergeCell ref="A47:D47"/>
    <mergeCell ref="A52:B52"/>
    <mergeCell ref="A53:D53"/>
    <mergeCell ref="A54:D54"/>
    <mergeCell ref="A55:D55"/>
    <mergeCell ref="A57:D57"/>
    <mergeCell ref="A91:C91"/>
    <mergeCell ref="A92:D92"/>
    <mergeCell ref="A93:D93"/>
    <mergeCell ref="A94:D94"/>
    <mergeCell ref="A95:D95"/>
    <mergeCell ref="A96:D96"/>
    <mergeCell ref="A76:D76"/>
    <mergeCell ref="A77:D78"/>
    <mergeCell ref="A79:D79"/>
    <mergeCell ref="A80:D80"/>
    <mergeCell ref="A81:D81"/>
    <mergeCell ref="A83:D83"/>
    <mergeCell ref="A105:B105"/>
    <mergeCell ref="C105:D105"/>
    <mergeCell ref="A108:D108"/>
    <mergeCell ref="A110:B110"/>
    <mergeCell ref="A111:B111"/>
    <mergeCell ref="A112:B112"/>
    <mergeCell ref="A97:D97"/>
    <mergeCell ref="A99:D99"/>
    <mergeCell ref="C101:D101"/>
    <mergeCell ref="C102:D102"/>
    <mergeCell ref="C103:D103"/>
    <mergeCell ref="C104:D104"/>
    <mergeCell ref="A127:D127"/>
    <mergeCell ref="A128:D128"/>
    <mergeCell ref="A129:D129"/>
    <mergeCell ref="A131:D131"/>
    <mergeCell ref="A133:B133"/>
    <mergeCell ref="A142:C142"/>
    <mergeCell ref="A120:B120"/>
    <mergeCell ref="A121:D121"/>
    <mergeCell ref="A122:D122"/>
    <mergeCell ref="A123:D123"/>
    <mergeCell ref="A124:D124"/>
    <mergeCell ref="A125:D125"/>
    <mergeCell ref="A149:D149"/>
    <mergeCell ref="A150:D150"/>
    <mergeCell ref="A151:D151"/>
    <mergeCell ref="A152:D152"/>
    <mergeCell ref="A153:D153"/>
    <mergeCell ref="A155:D155"/>
    <mergeCell ref="A143:D143"/>
    <mergeCell ref="A144:D144"/>
    <mergeCell ref="A145:D145"/>
    <mergeCell ref="A146:D146"/>
    <mergeCell ref="A147:D147"/>
    <mergeCell ref="A148:D148"/>
    <mergeCell ref="C163:D163"/>
    <mergeCell ref="C164:D164"/>
    <mergeCell ref="C165:D165"/>
    <mergeCell ref="A166:B166"/>
    <mergeCell ref="C166:D166"/>
    <mergeCell ref="A169:D169"/>
    <mergeCell ref="A156:B156"/>
    <mergeCell ref="C157:D157"/>
    <mergeCell ref="C158:D158"/>
    <mergeCell ref="A159:B159"/>
    <mergeCell ref="C159:D159"/>
    <mergeCell ref="A161:D161"/>
    <mergeCell ref="A177:D177"/>
    <mergeCell ref="A178:D178"/>
    <mergeCell ref="A179:D179"/>
    <mergeCell ref="A180:D180"/>
    <mergeCell ref="A182:D182"/>
    <mergeCell ref="B184:C184"/>
    <mergeCell ref="C171:D171"/>
    <mergeCell ref="C172:D172"/>
    <mergeCell ref="C173:D173"/>
    <mergeCell ref="C174:D174"/>
    <mergeCell ref="C175:D175"/>
    <mergeCell ref="A176:B176"/>
    <mergeCell ref="C176:D176"/>
    <mergeCell ref="A202:D202"/>
    <mergeCell ref="C204:D204"/>
    <mergeCell ref="C205:D205"/>
    <mergeCell ref="C206:D206"/>
    <mergeCell ref="C207:D207"/>
    <mergeCell ref="C208:D208"/>
    <mergeCell ref="B185:C185"/>
    <mergeCell ref="B186:C186"/>
    <mergeCell ref="A196:B196"/>
    <mergeCell ref="A197:D197"/>
    <mergeCell ref="A198:D198"/>
    <mergeCell ref="A199:D199"/>
    <mergeCell ref="A213:B213"/>
    <mergeCell ref="C213:D213"/>
    <mergeCell ref="A214:B214"/>
    <mergeCell ref="C214:D214"/>
    <mergeCell ref="A215:B215"/>
    <mergeCell ref="C215:D215"/>
    <mergeCell ref="C209:D209"/>
    <mergeCell ref="A210:B210"/>
    <mergeCell ref="C210:D210"/>
    <mergeCell ref="C211:D211"/>
    <mergeCell ref="A212:B212"/>
    <mergeCell ref="C212:D212"/>
  </mergeCells>
  <pageMargins left="0.25" right="0.25" top="0.75" bottom="0.75" header="0.3" footer="0.3"/>
  <pageSetup paperSize="9" scale="37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7</vt:i4>
      </vt:variant>
    </vt:vector>
  </HeadingPairs>
  <TitlesOfParts>
    <vt:vector size="19" baseType="lpstr">
      <vt:lpstr>QUADRO RESUMO - BONFIM</vt:lpstr>
      <vt:lpstr>QUADRO RESUMO PACARAIMA</vt:lpstr>
      <vt:lpstr>QUADRO RESUMO - BOA VISTA</vt:lpstr>
      <vt:lpstr>PRODUTIVIDADE BONFIM</vt:lpstr>
      <vt:lpstr>PRODUTIVIDADE PACARAIMA</vt:lpstr>
      <vt:lpstr>PRODUTIVIDADE Boa vista</vt:lpstr>
      <vt:lpstr>Auxiliar de Limpeza - BONFIM</vt:lpstr>
      <vt:lpstr>Auxiliar de Limpeza - PACARAIMA</vt:lpstr>
      <vt:lpstr>Auxiliar de Limpeza - BOA VISTA</vt:lpstr>
      <vt:lpstr>Materiais SR e descentraliza</vt:lpstr>
      <vt:lpstr>Materiais Pacaraima </vt:lpstr>
      <vt:lpstr>Materiais Bonfim </vt:lpstr>
      <vt:lpstr>'Materiais SR e descentraliza'!Area_de_impressao</vt:lpstr>
      <vt:lpstr>'PRODUTIVIDADE Boa vista'!Area_de_impressao</vt:lpstr>
      <vt:lpstr>'PRODUTIVIDADE BONFIM'!Area_de_impressao</vt:lpstr>
      <vt:lpstr>'PRODUTIVIDADE PACARAIMA'!Area_de_impressao</vt:lpstr>
      <vt:lpstr>'QUADRO RESUMO - BOA VISTA'!Area_de_impressao</vt:lpstr>
      <vt:lpstr>'QUADRO RESUMO - BONFIM'!Area_de_impressao</vt:lpstr>
      <vt:lpstr>'QUADRO RESUMO PACARAIMA'!Area_de_impressao</vt:lpstr>
    </vt:vector>
  </TitlesOfParts>
  <Company>Departamento de 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Andreia Leticia Ribeiro Francois</dc:creator>
  <cp:lastModifiedBy>Antonio Tiago Coelho de Brito</cp:lastModifiedBy>
  <cp:lastPrinted>2022-11-17T01:23:32Z</cp:lastPrinted>
  <dcterms:created xsi:type="dcterms:W3CDTF">2022-10-04T17:22:15Z</dcterms:created>
  <dcterms:modified xsi:type="dcterms:W3CDTF">2022-11-25T21:43:16Z</dcterms:modified>
</cp:coreProperties>
</file>